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ac0952e98f87015/Documentos2/PROJETOS/SISTEMA/BUNGE_FILES/"/>
    </mc:Choice>
  </mc:AlternateContent>
  <xr:revisionPtr revIDLastSave="0" documentId="8_{334A294F-5DD4-4D54-B315-1D7A797A8389}" xr6:coauthVersionLast="47" xr6:coauthVersionMax="47" xr10:uidLastSave="{00000000-0000-0000-0000-000000000000}"/>
  <bookViews>
    <workbookView xWindow="-108" yWindow="-108" windowWidth="23256" windowHeight="12456" firstSheet="6" activeTab="6" xr2:uid="{00000000-000D-0000-FFFF-FFFF00000000}"/>
  </bookViews>
  <sheets>
    <sheet name="TABELA" sheetId="9" r:id="rId1"/>
    <sheet name="Ligacoes" sheetId="2" r:id="rId2"/>
    <sheet name="Ativos" sheetId="3" r:id="rId3"/>
    <sheet name="Planilha1" sheetId="4" r:id="rId4"/>
    <sheet name="Resumo" sheetId="5" r:id="rId5"/>
    <sheet name="Pendencias" sheetId="6" r:id="rId6"/>
    <sheet name="TABELA_D" sheetId="10" r:id="rId7"/>
    <sheet name="Inventario Visual" sheetId="7" r:id="rId8"/>
    <sheet name="Mapa Geografico" sheetId="8" r:id="rId9"/>
  </sheets>
  <definedNames>
    <definedName name="BD_CCTV">Planilha1!$A$2:$H$68</definedName>
    <definedName name="SegmentaçãodeDados_Tipo">#N/A</definedName>
    <definedName name="SegmentaçãodeDados_TIPO_A">#N/A</definedName>
    <definedName name="SegmentaçãodeDados_TIPO_A1">#N/A</definedName>
  </definedNames>
  <calcPr calcId="191029"/>
  <pivotCaches>
    <pivotCache cacheId="9" r:id="rId10"/>
    <pivotCache cacheId="33" r:id="rId11"/>
  </pivotCaches>
  <fileRecoveryPr repairLoad="1"/>
  <extLst>
    <ext xmlns:x14="http://schemas.microsoft.com/office/spreadsheetml/2009/9/main" uri="{BBE1A952-AA13-448e-AADC-164F8A28A991}">
      <x14:slicerCaches>
        <x14:slicerCache r:id="rId12"/>
        <x14:slicerCache r:id="rId13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0" i="8" l="1"/>
  <c r="U69" i="8"/>
  <c r="U68" i="8"/>
  <c r="U67" i="8"/>
  <c r="U66" i="8"/>
  <c r="U65" i="8"/>
  <c r="U64" i="8"/>
  <c r="U63" i="8"/>
  <c r="U62" i="8"/>
  <c r="U61" i="8"/>
  <c r="U60" i="8"/>
  <c r="U59" i="8"/>
  <c r="U58" i="8"/>
  <c r="U57" i="8"/>
  <c r="U56" i="8"/>
  <c r="U55" i="8"/>
  <c r="U54" i="8"/>
  <c r="U53" i="8"/>
  <c r="U52" i="8"/>
  <c r="U51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U15" i="8"/>
  <c r="U14" i="8"/>
  <c r="U13" i="8"/>
  <c r="U12" i="8"/>
  <c r="U11" i="8"/>
  <c r="U10" i="8"/>
  <c r="U9" i="8"/>
  <c r="U8" i="8"/>
  <c r="U7" i="8"/>
  <c r="U6" i="8"/>
  <c r="U5" i="8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C29" i="5"/>
  <c r="C28" i="5"/>
  <c r="C27" i="5"/>
  <c r="C26" i="5"/>
  <c r="C25" i="5"/>
  <c r="C24" i="5"/>
  <c r="C23" i="5"/>
  <c r="C22" i="5"/>
  <c r="C21" i="5"/>
  <c r="C20" i="5"/>
  <c r="C19" i="5"/>
  <c r="C18" i="5"/>
  <c r="B13" i="5"/>
  <c r="B12" i="5"/>
  <c r="B11" i="5"/>
  <c r="B10" i="5"/>
  <c r="B9" i="5"/>
  <c r="B8" i="5"/>
  <c r="B7" i="5"/>
  <c r="B6" i="5"/>
  <c r="B5" i="5"/>
  <c r="B4" i="5"/>
  <c r="C68" i="4"/>
  <c r="C67" i="4"/>
  <c r="A67" i="4"/>
  <c r="C66" i="4"/>
  <c r="A66" i="4"/>
  <c r="C65" i="4"/>
  <c r="C64" i="4"/>
  <c r="C63" i="4"/>
  <c r="C62" i="4"/>
  <c r="A62" i="4"/>
  <c r="C61" i="4"/>
  <c r="A61" i="4"/>
  <c r="C60" i="4"/>
  <c r="A60" i="4"/>
  <c r="C59" i="4"/>
  <c r="A59" i="4"/>
  <c r="C58" i="4"/>
  <c r="A58" i="4"/>
  <c r="C57" i="4"/>
  <c r="A57" i="4"/>
  <c r="C56" i="4"/>
  <c r="A56" i="4"/>
  <c r="C55" i="4"/>
  <c r="A55" i="4"/>
  <c r="C54" i="4"/>
  <c r="A54" i="4"/>
  <c r="C53" i="4"/>
  <c r="A53" i="4"/>
  <c r="C52" i="4"/>
  <c r="A52" i="4"/>
  <c r="C51" i="4"/>
  <c r="A51" i="4"/>
  <c r="C50" i="4"/>
  <c r="A50" i="4"/>
  <c r="C49" i="4"/>
  <c r="A49" i="4"/>
  <c r="C48" i="4"/>
  <c r="A48" i="4"/>
  <c r="C47" i="4"/>
  <c r="A47" i="4"/>
  <c r="C46" i="4"/>
  <c r="A46" i="4"/>
  <c r="C45" i="4"/>
  <c r="A45" i="4"/>
  <c r="C44" i="4"/>
  <c r="A44" i="4"/>
  <c r="C43" i="4"/>
  <c r="A43" i="4"/>
  <c r="C42" i="4"/>
  <c r="A42" i="4"/>
  <c r="C41" i="4"/>
  <c r="A41" i="4"/>
  <c r="C40" i="4"/>
  <c r="A40" i="4"/>
  <c r="C39" i="4"/>
  <c r="A39" i="4"/>
  <c r="C38" i="4"/>
  <c r="A38" i="4"/>
  <c r="C37" i="4"/>
  <c r="A37" i="4"/>
  <c r="C36" i="4"/>
  <c r="A36" i="4"/>
  <c r="C35" i="4"/>
  <c r="A35" i="4"/>
  <c r="C34" i="4"/>
  <c r="A34" i="4"/>
  <c r="C33" i="4"/>
  <c r="A33" i="4"/>
  <c r="C32" i="4"/>
  <c r="A32" i="4"/>
  <c r="C31" i="4"/>
  <c r="A31" i="4"/>
  <c r="C30" i="4"/>
  <c r="A30" i="4"/>
  <c r="C29" i="4"/>
  <c r="A29" i="4"/>
  <c r="C28" i="4"/>
  <c r="A28" i="4"/>
  <c r="C27" i="4"/>
  <c r="A27" i="4"/>
  <c r="C26" i="4"/>
  <c r="A26" i="4"/>
  <c r="C25" i="4"/>
  <c r="A25" i="4"/>
  <c r="C24" i="4"/>
  <c r="A24" i="4"/>
  <c r="C23" i="4"/>
  <c r="A23" i="4"/>
  <c r="C22" i="4"/>
  <c r="A22" i="4"/>
  <c r="C21" i="4"/>
  <c r="A21" i="4"/>
  <c r="C20" i="4"/>
  <c r="C19" i="4"/>
  <c r="A19" i="4"/>
  <c r="C18" i="4"/>
  <c r="A18" i="4"/>
  <c r="C17" i="4"/>
  <c r="A17" i="4"/>
  <c r="C16" i="4"/>
  <c r="A16" i="4"/>
  <c r="C15" i="4"/>
  <c r="A15" i="4"/>
  <c r="C14" i="4"/>
  <c r="A14" i="4"/>
  <c r="C13" i="4"/>
  <c r="A13" i="4"/>
  <c r="C12" i="4"/>
  <c r="C11" i="4"/>
  <c r="C10" i="4"/>
  <c r="A10" i="4"/>
  <c r="C9" i="4"/>
  <c r="C8" i="4"/>
  <c r="C7" i="4"/>
  <c r="C6" i="4"/>
  <c r="A6" i="4"/>
  <c r="C5" i="4"/>
  <c r="C4" i="4"/>
  <c r="C3" i="4"/>
  <c r="A3" i="4"/>
  <c r="C2" i="4"/>
  <c r="A68" i="4" l="1"/>
  <c r="A64" i="4"/>
  <c r="A65" i="4"/>
  <c r="A63" i="4"/>
  <c r="A11" i="4"/>
  <c r="A9" i="4"/>
  <c r="A8" i="4"/>
  <c r="A5" i="4"/>
  <c r="A2" i="4"/>
  <c r="A20" i="4"/>
  <c r="A12" i="4"/>
  <c r="A7" i="4"/>
  <c r="A4" i="4"/>
  <c r="C47" i="2" l="1"/>
  <c r="S46" i="2"/>
  <c r="E46" i="2"/>
  <c r="E47" i="2"/>
  <c r="C48" i="2"/>
  <c r="C49" i="2"/>
  <c r="S49" i="2"/>
  <c r="R50" i="2"/>
  <c r="R51" i="2"/>
  <c r="E52" i="2"/>
  <c r="S52" i="2"/>
  <c r="S53" i="2"/>
  <c r="E54" i="2"/>
  <c r="S54" i="2"/>
  <c r="C56" i="2"/>
  <c r="R56" i="2"/>
  <c r="E57" i="2"/>
  <c r="S57" i="2"/>
  <c r="R58" i="2"/>
  <c r="C59" i="2"/>
  <c r="S59" i="2"/>
  <c r="E60" i="2"/>
  <c r="S60" i="2"/>
  <c r="R61" i="2"/>
  <c r="C62" i="2"/>
  <c r="R62" i="2"/>
  <c r="E63" i="2"/>
  <c r="S63" i="2"/>
  <c r="E64" i="2"/>
  <c r="C65" i="2"/>
  <c r="R65" i="2"/>
  <c r="C66" i="2"/>
  <c r="S66" i="2"/>
  <c r="R67" i="2"/>
  <c r="C68" i="2"/>
  <c r="R68" i="2"/>
  <c r="C69" i="2"/>
  <c r="S69" i="2"/>
  <c r="E70" i="2"/>
  <c r="S70" i="2"/>
  <c r="R71" i="2"/>
  <c r="C72" i="2"/>
  <c r="R72" i="2"/>
  <c r="E73" i="2"/>
  <c r="S73" i="2"/>
  <c r="C74" i="2"/>
  <c r="E74" i="2"/>
  <c r="R74" i="2"/>
  <c r="S74" i="2"/>
  <c r="C75" i="2"/>
  <c r="E75" i="2"/>
  <c r="R75" i="2"/>
  <c r="S75" i="2"/>
  <c r="C76" i="2"/>
  <c r="E76" i="2"/>
  <c r="R76" i="2"/>
  <c r="S76" i="2"/>
  <c r="C77" i="2"/>
  <c r="E77" i="2"/>
  <c r="R77" i="2"/>
  <c r="S77" i="2"/>
  <c r="C78" i="2"/>
  <c r="E78" i="2"/>
  <c r="R78" i="2"/>
  <c r="S78" i="2"/>
  <c r="C79" i="2"/>
  <c r="E79" i="2"/>
  <c r="R79" i="2"/>
  <c r="S79" i="2"/>
  <c r="C80" i="2"/>
  <c r="E80" i="2"/>
  <c r="R80" i="2"/>
  <c r="S80" i="2"/>
  <c r="C81" i="2"/>
  <c r="E81" i="2"/>
  <c r="R81" i="2"/>
  <c r="S81" i="2"/>
  <c r="C82" i="2"/>
  <c r="E82" i="2"/>
  <c r="R82" i="2"/>
  <c r="S82" i="2"/>
  <c r="C83" i="2"/>
  <c r="E83" i="2"/>
  <c r="R83" i="2"/>
  <c r="S83" i="2"/>
  <c r="C84" i="2"/>
  <c r="E84" i="2"/>
  <c r="R84" i="2"/>
  <c r="S84" i="2"/>
  <c r="C85" i="2"/>
  <c r="E85" i="2"/>
  <c r="R85" i="2"/>
  <c r="S85" i="2"/>
  <c r="C86" i="2"/>
  <c r="E86" i="2"/>
  <c r="R86" i="2"/>
  <c r="S86" i="2"/>
  <c r="C87" i="2"/>
  <c r="E87" i="2"/>
  <c r="R87" i="2"/>
  <c r="S87" i="2"/>
  <c r="C88" i="2"/>
  <c r="E88" i="2"/>
  <c r="R88" i="2"/>
  <c r="S88" i="2"/>
  <c r="C89" i="2"/>
  <c r="E89" i="2"/>
  <c r="R89" i="2"/>
  <c r="S89" i="2"/>
  <c r="C90" i="2"/>
  <c r="E90" i="2"/>
  <c r="R90" i="2"/>
  <c r="S90" i="2"/>
  <c r="C91" i="2"/>
  <c r="E91" i="2"/>
  <c r="R91" i="2"/>
  <c r="S91" i="2"/>
  <c r="C92" i="2"/>
  <c r="E92" i="2"/>
  <c r="R92" i="2"/>
  <c r="S92" i="2"/>
  <c r="C93" i="2"/>
  <c r="E93" i="2"/>
  <c r="R93" i="2"/>
  <c r="S93" i="2"/>
  <c r="C94" i="2"/>
  <c r="E94" i="2"/>
  <c r="R94" i="2"/>
  <c r="S94" i="2"/>
  <c r="C95" i="2"/>
  <c r="E95" i="2"/>
  <c r="R95" i="2"/>
  <c r="S95" i="2"/>
  <c r="C96" i="2"/>
  <c r="E96" i="2"/>
  <c r="R96" i="2"/>
  <c r="S96" i="2"/>
  <c r="C97" i="2"/>
  <c r="E97" i="2"/>
  <c r="R97" i="2"/>
  <c r="S97" i="2"/>
  <c r="C98" i="2"/>
  <c r="E98" i="2"/>
  <c r="R98" i="2"/>
  <c r="S98" i="2"/>
  <c r="C99" i="2"/>
  <c r="E99" i="2"/>
  <c r="R99" i="2"/>
  <c r="S99" i="2"/>
  <c r="C100" i="2"/>
  <c r="E100" i="2"/>
  <c r="R100" i="2"/>
  <c r="S100" i="2"/>
  <c r="C101" i="2"/>
  <c r="E101" i="2"/>
  <c r="R101" i="2"/>
  <c r="S101" i="2"/>
  <c r="C102" i="2"/>
  <c r="E102" i="2"/>
  <c r="R102" i="2"/>
  <c r="S102" i="2"/>
  <c r="C103" i="2"/>
  <c r="E103" i="2"/>
  <c r="R103" i="2"/>
  <c r="R47" i="2"/>
  <c r="R49" i="2"/>
  <c r="E51" i="2"/>
  <c r="C53" i="2"/>
  <c r="C55" i="2"/>
  <c r="C58" i="2"/>
  <c r="R107" i="2"/>
  <c r="C46" i="2"/>
  <c r="R46" i="2"/>
  <c r="S47" i="2"/>
  <c r="S48" i="2"/>
  <c r="E50" i="2"/>
  <c r="C52" i="2"/>
  <c r="R66" i="2"/>
  <c r="R48" i="2"/>
  <c r="E49" i="2"/>
  <c r="C50" i="2"/>
  <c r="S50" i="2"/>
  <c r="S51" i="2"/>
  <c r="R52" i="2"/>
  <c r="E53" i="2"/>
  <c r="C54" i="2"/>
  <c r="R54" i="2"/>
  <c r="E55" i="2"/>
  <c r="S55" i="2"/>
  <c r="E56" i="2"/>
  <c r="C57" i="2"/>
  <c r="R57" i="2"/>
  <c r="E58" i="2"/>
  <c r="S58" i="2"/>
  <c r="R59" i="2"/>
  <c r="C60" i="2"/>
  <c r="R60" i="2"/>
  <c r="E61" i="2"/>
  <c r="S61" i="2"/>
  <c r="E62" i="2"/>
  <c r="C63" i="2"/>
  <c r="R63" i="2"/>
  <c r="C64" i="2"/>
  <c r="R64" i="2"/>
  <c r="E65" i="2"/>
  <c r="S65" i="2"/>
  <c r="E66" i="2"/>
  <c r="E67" i="2"/>
  <c r="S67" i="2"/>
  <c r="E68" i="2"/>
  <c r="S68" i="2"/>
  <c r="R69" i="2"/>
  <c r="C70" i="2"/>
  <c r="R70" i="2"/>
  <c r="E71" i="2"/>
  <c r="S71" i="2"/>
  <c r="E72" i="2"/>
  <c r="S72" i="2"/>
  <c r="R73" i="2"/>
  <c r="S103" i="2"/>
  <c r="C104" i="2"/>
  <c r="E104" i="2"/>
  <c r="S104" i="2"/>
  <c r="C105" i="2"/>
  <c r="E105" i="2"/>
  <c r="R105" i="2"/>
  <c r="C106" i="2"/>
  <c r="E106" i="2"/>
  <c r="R106" i="2"/>
  <c r="S106" i="2"/>
  <c r="E107" i="2"/>
  <c r="S107" i="2"/>
  <c r="C108" i="2"/>
  <c r="R108" i="2"/>
  <c r="S108" i="2"/>
  <c r="C109" i="2"/>
  <c r="E109" i="2"/>
  <c r="S109" i="2"/>
  <c r="C110" i="2"/>
  <c r="E110" i="2"/>
  <c r="S110" i="2"/>
  <c r="C111" i="2"/>
  <c r="E111" i="2"/>
  <c r="S111" i="2"/>
  <c r="C38" i="3"/>
  <c r="D38" i="3"/>
  <c r="C39" i="3"/>
  <c r="C40" i="3"/>
  <c r="D40" i="3"/>
  <c r="C41" i="3"/>
  <c r="C42" i="3"/>
  <c r="D42" i="3"/>
  <c r="C43" i="3"/>
  <c r="C44" i="3"/>
  <c r="D44" i="3"/>
  <c r="C45" i="3"/>
  <c r="D45" i="3"/>
  <c r="D46" i="3"/>
  <c r="C47" i="3"/>
  <c r="D47" i="3"/>
  <c r="C48" i="3"/>
  <c r="C49" i="3"/>
  <c r="D49" i="3"/>
  <c r="D50" i="3"/>
  <c r="D51" i="3"/>
  <c r="C52" i="3"/>
  <c r="D52" i="3"/>
  <c r="C53" i="3"/>
  <c r="C54" i="3"/>
  <c r="D54" i="3"/>
  <c r="C55" i="3"/>
  <c r="D55" i="3"/>
  <c r="D56" i="3"/>
  <c r="C57" i="3"/>
  <c r="D57" i="3"/>
  <c r="D58" i="3"/>
  <c r="C59" i="3"/>
  <c r="D59" i="3"/>
  <c r="C60" i="3"/>
  <c r="C61" i="3"/>
  <c r="D61" i="3"/>
  <c r="C62" i="3"/>
  <c r="D62" i="3"/>
  <c r="D63" i="3"/>
  <c r="C64" i="3"/>
  <c r="D64" i="3"/>
  <c r="C65" i="3"/>
  <c r="C66" i="3"/>
  <c r="D66" i="3"/>
  <c r="C67" i="3"/>
  <c r="D67" i="3"/>
  <c r="D68" i="3"/>
  <c r="C69" i="3"/>
  <c r="D69" i="3"/>
  <c r="D70" i="3"/>
  <c r="C71" i="3"/>
  <c r="D71" i="3"/>
  <c r="C72" i="3"/>
  <c r="C73" i="3"/>
  <c r="D73" i="3"/>
  <c r="C74" i="3"/>
  <c r="D74" i="3"/>
  <c r="D75" i="3"/>
  <c r="C76" i="3"/>
  <c r="D76" i="3"/>
  <c r="C77" i="3"/>
  <c r="C78" i="3"/>
  <c r="D78" i="3"/>
  <c r="C79" i="3"/>
  <c r="D79" i="3"/>
  <c r="D80" i="3"/>
  <c r="C81" i="3"/>
  <c r="D81" i="3"/>
  <c r="C82" i="3"/>
  <c r="D82" i="3"/>
  <c r="C83" i="3"/>
  <c r="D83" i="3"/>
  <c r="C84" i="3"/>
  <c r="D84" i="3"/>
  <c r="D85" i="3"/>
  <c r="C86" i="3"/>
  <c r="D86" i="3"/>
  <c r="C87" i="3"/>
  <c r="D87" i="3"/>
  <c r="C88" i="3"/>
  <c r="D88" i="3"/>
  <c r="C89" i="3"/>
  <c r="D89" i="3"/>
  <c r="C90" i="3"/>
  <c r="D90" i="3"/>
  <c r="C91" i="3"/>
  <c r="D91" i="3"/>
  <c r="C92" i="3"/>
  <c r="D92" i="3"/>
  <c r="C93" i="3"/>
  <c r="D93" i="3"/>
  <c r="C94" i="3"/>
  <c r="D94" i="3"/>
  <c r="C95" i="3"/>
  <c r="D95" i="3"/>
  <c r="C96" i="3"/>
  <c r="D96" i="3"/>
  <c r="C97" i="3"/>
  <c r="D97" i="3"/>
  <c r="C98" i="3"/>
  <c r="E48" i="2"/>
  <c r="C51" i="2"/>
  <c r="R53" i="2"/>
  <c r="R55" i="2"/>
  <c r="S56" i="2"/>
  <c r="E59" i="2"/>
  <c r="C61" i="2"/>
  <c r="S62" i="2"/>
  <c r="S64" i="2"/>
  <c r="C67" i="2"/>
  <c r="E69" i="2"/>
  <c r="C71" i="2"/>
  <c r="C73" i="2"/>
  <c r="R104" i="2"/>
  <c r="S105" i="2"/>
  <c r="C107" i="2"/>
  <c r="E108" i="2"/>
  <c r="R109" i="2"/>
  <c r="R110" i="2"/>
  <c r="R111" i="2"/>
  <c r="D39" i="3"/>
  <c r="D41" i="3"/>
  <c r="D43" i="3"/>
  <c r="C46" i="3"/>
  <c r="D48" i="3"/>
  <c r="C50" i="3"/>
  <c r="C51" i="3"/>
  <c r="D53" i="3"/>
  <c r="C56" i="3"/>
  <c r="C58" i="3"/>
  <c r="D60" i="3"/>
  <c r="C63" i="3"/>
  <c r="D65" i="3"/>
  <c r="C68" i="3"/>
  <c r="C70" i="3"/>
  <c r="D72" i="3"/>
  <c r="C75" i="3"/>
  <c r="D77" i="3"/>
  <c r="C80" i="3"/>
  <c r="C85" i="3"/>
  <c r="D98" i="3"/>
  <c r="B20" i="5" l="1"/>
  <c r="B21" i="5"/>
  <c r="B22" i="5"/>
  <c r="B23" i="5"/>
  <c r="B24" i="5"/>
  <c r="B25" i="5"/>
  <c r="B18" i="5"/>
  <c r="B19" i="5"/>
  <c r="B26" i="5"/>
  <c r="B27" i="5"/>
  <c r="D20" i="5"/>
  <c r="D21" i="5"/>
  <c r="D22" i="5"/>
  <c r="D23" i="5"/>
  <c r="D24" i="5"/>
  <c r="D25" i="5"/>
  <c r="D18" i="5"/>
  <c r="D19" i="5"/>
  <c r="D26" i="5"/>
  <c r="D27" i="5"/>
</calcChain>
</file>

<file path=xl/sharedStrings.xml><?xml version="1.0" encoding="utf-8"?>
<sst xmlns="http://schemas.openxmlformats.org/spreadsheetml/2006/main" count="4636" uniqueCount="1023">
  <si>
    <t>Notas de leitura</t>
  </si>
  <si>
    <t>Azul = Fibra SX; Verde = Fibra LX; Vermelho = UTP; quadrado preto = conversor.</t>
  </si>
  <si>
    <t>Portas com ? foram inferidas visualmente e precisam de confirmação no arquivo-fonte.</t>
  </si>
  <si>
    <t>A conexão SWA-005 &lt;-&gt; SWA-013 foi mantida como hipótese por continuidade visual da linha azul.</t>
  </si>
  <si>
    <t>Topologia LAN - Planilha completa das ligações extraídas da imagem</t>
  </si>
  <si>
    <t>ID Link</t>
  </si>
  <si>
    <t>Camada</t>
  </si>
  <si>
    <t>Setor Origem</t>
  </si>
  <si>
    <t>Origem</t>
  </si>
  <si>
    <t>IP_A</t>
  </si>
  <si>
    <t>TIPO A</t>
  </si>
  <si>
    <t>Porta Origem</t>
  </si>
  <si>
    <t>Setor Destino</t>
  </si>
  <si>
    <t>Destino</t>
  </si>
  <si>
    <t>IP_B</t>
  </si>
  <si>
    <t>TIPO B</t>
  </si>
  <si>
    <t>Porta Destino</t>
  </si>
  <si>
    <t>Midia</t>
  </si>
  <si>
    <t>Velocidade</t>
  </si>
  <si>
    <t>Status</t>
  </si>
  <si>
    <t>Confianca</t>
  </si>
  <si>
    <t>Observacoes</t>
  </si>
  <si>
    <t>LAT</t>
  </si>
  <si>
    <t>LOGITUDE</t>
  </si>
  <si>
    <t>L001</t>
  </si>
  <si>
    <t>Borda</t>
  </si>
  <si>
    <t>Internet</t>
  </si>
  <si>
    <t>PRI INTERNET</t>
  </si>
  <si>
    <t>189.23.196.2</t>
  </si>
  <si>
    <t>ROUTER</t>
  </si>
  <si>
    <t>Vni-01</t>
  </si>
  <si>
    <t>Core</t>
  </si>
  <si>
    <t>BR-PE-IPO1-RTC-001</t>
  </si>
  <si>
    <t>Vni-02</t>
  </si>
  <si>
    <t>UTP</t>
  </si>
  <si>
    <t>1G</t>
  </si>
  <si>
    <t>Ativo</t>
  </si>
  <si>
    <t>Alta</t>
  </si>
  <si>
    <t>L002</t>
  </si>
  <si>
    <t>TER BANDA</t>
  </si>
  <si>
    <t>179.189.249.62</t>
  </si>
  <si>
    <t>BR-PE-IPO1-RTC-003</t>
  </si>
  <si>
    <t>L003</t>
  </si>
  <si>
    <t>SEC INTERNET</t>
  </si>
  <si>
    <t>187.32.41.121</t>
  </si>
  <si>
    <t>BR-PE-IPO1-RTC-002</t>
  </si>
  <si>
    <t>L004</t>
  </si>
  <si>
    <t>BR-PE-IPO1-SDE-001</t>
  </si>
  <si>
    <t>10.249.6.27</t>
  </si>
  <si>
    <t>NIC</t>
  </si>
  <si>
    <t>L005</t>
  </si>
  <si>
    <t>Vni-05</t>
  </si>
  <si>
    <t>L006</t>
  </si>
  <si>
    <t>10.249.7.27</t>
  </si>
  <si>
    <t>BR-PE-IPO1-SDE-002</t>
  </si>
  <si>
    <t>L007</t>
  </si>
  <si>
    <t>Seguranca</t>
  </si>
  <si>
    <t>Vni-06</t>
  </si>
  <si>
    <t>L008</t>
  </si>
  <si>
    <t>Vni0/3</t>
  </si>
  <si>
    <t>Administrativo</t>
  </si>
  <si>
    <t>BR-PE-IPO1-SWC-001-02</t>
  </si>
  <si>
    <t>10.173.133.1</t>
  </si>
  <si>
    <t>SWITCH C</t>
  </si>
  <si>
    <t>Gi2/0/1</t>
  </si>
  <si>
    <t>L009</t>
  </si>
  <si>
    <t>Gi1/1/24</t>
  </si>
  <si>
    <t>BR-PE-IPO1-RTV-001</t>
  </si>
  <si>
    <t>Gi1/1/1</t>
  </si>
  <si>
    <t>L010</t>
  </si>
  <si>
    <t>Distribuicao</t>
  </si>
  <si>
    <t>BR-PE-IPO1-SWC-001-01</t>
  </si>
  <si>
    <t>T1/1/5</t>
  </si>
  <si>
    <t>BR-PE-IPO1-SWA-001-01</t>
  </si>
  <si>
    <t>10.173.133.2</t>
  </si>
  <si>
    <t>SWITCH A</t>
  </si>
  <si>
    <t>T1/1/1</t>
  </si>
  <si>
    <t>T2/1/4</t>
  </si>
  <si>
    <t>BR-PE-IPO1-SWA-001-02</t>
  </si>
  <si>
    <t>T2/1/1</t>
  </si>
  <si>
    <t>L011</t>
  </si>
  <si>
    <t>Acesso</t>
  </si>
  <si>
    <t>Sup. Moagem</t>
  </si>
  <si>
    <t>BR-PE-IPO1-SWA-009</t>
  </si>
  <si>
    <t>10.173.133.10</t>
  </si>
  <si>
    <t>Gi1/0/11</t>
  </si>
  <si>
    <t>BR-PE-IPO1-AP6-006</t>
  </si>
  <si>
    <t>AP</t>
  </si>
  <si>
    <t>Gi1/0/1</t>
  </si>
  <si>
    <t>WAN</t>
  </si>
  <si>
    <t>N/I</t>
  </si>
  <si>
    <t>L012</t>
  </si>
  <si>
    <t>BR-PE-IPO1-SWC-001</t>
  </si>
  <si>
    <t>T1/1/3</t>
  </si>
  <si>
    <t>L013</t>
  </si>
  <si>
    <t>Laboratorio</t>
  </si>
  <si>
    <t>BR-PE-IPO1-SWA-007</t>
  </si>
  <si>
    <t>10.173.133.8</t>
  </si>
  <si>
    <t>Gi1/0/34</t>
  </si>
  <si>
    <t>BR-PE-IPO1-AP6-009</t>
  </si>
  <si>
    <t>L014</t>
  </si>
  <si>
    <t>Gi1/0/28</t>
  </si>
  <si>
    <t>BR-PE-IPO1-AP6-010</t>
  </si>
  <si>
    <t>L015</t>
  </si>
  <si>
    <t>Gi1/0/21</t>
  </si>
  <si>
    <t>BR-PE-IPO1-AP6-007</t>
  </si>
  <si>
    <t>L016</t>
  </si>
  <si>
    <t>Gi2/0/5</t>
  </si>
  <si>
    <t>BR-PE-IPO1-AP6-008</t>
  </si>
  <si>
    <t>L017</t>
  </si>
  <si>
    <t>T2/1/2</t>
  </si>
  <si>
    <t>HUB_PLANET_ESTEIRA</t>
  </si>
  <si>
    <t>HUB</t>
  </si>
  <si>
    <t>Virtual/Overlay</t>
  </si>
  <si>
    <t>L018</t>
  </si>
  <si>
    <t>L019</t>
  </si>
  <si>
    <t>DPA</t>
  </si>
  <si>
    <t>BR-PE-IPO1-SWA-010</t>
  </si>
  <si>
    <t>10.173.133.11</t>
  </si>
  <si>
    <t>BR-PE-IPO1-AP6-005</t>
  </si>
  <si>
    <t>L020</t>
  </si>
  <si>
    <t>Fibra LX</t>
  </si>
  <si>
    <t>L021</t>
  </si>
  <si>
    <t>Gi1/0/6</t>
  </si>
  <si>
    <t>BR-PE-IPO1-AP6-001</t>
  </si>
  <si>
    <t>L022</t>
  </si>
  <si>
    <t>Gi2/0/9</t>
  </si>
  <si>
    <t>BR-PE-IPO1-AP6-002</t>
  </si>
  <si>
    <t>L023</t>
  </si>
  <si>
    <t>Gi2/0/6</t>
  </si>
  <si>
    <t>BR-PE-IPO1-AP6-003</t>
  </si>
  <si>
    <t>L024</t>
  </si>
  <si>
    <t>Portaria</t>
  </si>
  <si>
    <t>BR-PE-IPO1-SWA-004</t>
  </si>
  <si>
    <t>10.173.133.5</t>
  </si>
  <si>
    <t>Gi1/1/10</t>
  </si>
  <si>
    <t>Fibra SX</t>
  </si>
  <si>
    <t>L025</t>
  </si>
  <si>
    <t>Acesso Industrial</t>
  </si>
  <si>
    <t>T1/1/4</t>
  </si>
  <si>
    <t>BR-PE-IPO1-SWI-017</t>
  </si>
  <si>
    <t>10.173.133.20</t>
  </si>
  <si>
    <t>SWITCH I</t>
  </si>
  <si>
    <t>Gi1/1/9</t>
  </si>
  <si>
    <t>L026</t>
  </si>
  <si>
    <t>Sala de Servidores</t>
  </si>
  <si>
    <t>BR-PE-IPO1-SWI-019</t>
  </si>
  <si>
    <t>10.173.133.22</t>
  </si>
  <si>
    <t>Fibra SX / Port-channel</t>
  </si>
  <si>
    <t>L027</t>
  </si>
  <si>
    <t>BR-PE-IPO1-SWA-005</t>
  </si>
  <si>
    <t>10.173.133.6</t>
  </si>
  <si>
    <t>T1/1/2</t>
  </si>
  <si>
    <t>L028</t>
  </si>
  <si>
    <t>Backbone</t>
  </si>
  <si>
    <t>Faturamento</t>
  </si>
  <si>
    <t>BR-PE-IPO1-SWA-013</t>
  </si>
  <si>
    <t>10.173.133.17</t>
  </si>
  <si>
    <t>L029</t>
  </si>
  <si>
    <t>Refeitorio</t>
  </si>
  <si>
    <t>BR-PE-IPO1-SWA-006</t>
  </si>
  <si>
    <t>10.173.133.7</t>
  </si>
  <si>
    <t>L030</t>
  </si>
  <si>
    <t>Subestacao</t>
  </si>
  <si>
    <t>BR-PE-IPO1-SWA-012</t>
  </si>
  <si>
    <t>10.173.133.16</t>
  </si>
  <si>
    <t>L031</t>
  </si>
  <si>
    <t>BR-PE-IPO1-SWI-018</t>
  </si>
  <si>
    <t>10.173.133.21</t>
  </si>
  <si>
    <t>L032</t>
  </si>
  <si>
    <t>BR-PE-IPO1-SWI-016</t>
  </si>
  <si>
    <t>10.173.133.19</t>
  </si>
  <si>
    <t>L033</t>
  </si>
  <si>
    <t>BR-PE-IPO1-AP6-004</t>
  </si>
  <si>
    <t>L034</t>
  </si>
  <si>
    <t>BR-PE-IPO1-SWI-021</t>
  </si>
  <si>
    <t>10.173.133.40</t>
  </si>
  <si>
    <t>L035</t>
  </si>
  <si>
    <t>BR-PE-IPO1-SWI-015</t>
  </si>
  <si>
    <t>10.173.133.18</t>
  </si>
  <si>
    <t>L036</t>
  </si>
  <si>
    <t>T2/1/3</t>
  </si>
  <si>
    <t>L037</t>
  </si>
  <si>
    <t>BR-PE-IPO1-CCTV-CAM - 001</t>
  </si>
  <si>
    <t>CAMERA CCTV</t>
  </si>
  <si>
    <t>Perimetro (RP - 01)</t>
  </si>
  <si>
    <t>L038</t>
  </si>
  <si>
    <t>BR-PE-IPO1-CCTV-CAM - 002</t>
  </si>
  <si>
    <t>L039</t>
  </si>
  <si>
    <t>BR-PE-IPO1-CCTV-CAM - 003</t>
  </si>
  <si>
    <t>L040</t>
  </si>
  <si>
    <t>BR-PE-IPO1-CCTV-CAM - 004</t>
  </si>
  <si>
    <t>L041</t>
  </si>
  <si>
    <t>BR-PE-IPO1-CCTV-CAM - 005</t>
  </si>
  <si>
    <t>L042</t>
  </si>
  <si>
    <t>BR-PE-IPO1-CCTV-CAM - 006</t>
  </si>
  <si>
    <t>Perimetro (RP - 02)</t>
  </si>
  <si>
    <t>L043</t>
  </si>
  <si>
    <t>BR-PE-IPO1-CCTV-CAM - 007</t>
  </si>
  <si>
    <t>L044</t>
  </si>
  <si>
    <t>BR-PE-IPO1-CCTV-CAM - 008</t>
  </si>
  <si>
    <t>L045</t>
  </si>
  <si>
    <t>BR-PE-IPO1-CCTV-CAM - 009</t>
  </si>
  <si>
    <t>L046</t>
  </si>
  <si>
    <t>BR-PE-IPO1-CCTV-CAM - 010</t>
  </si>
  <si>
    <t>L047</t>
  </si>
  <si>
    <t>BR-PE-IPO1-CCTV-CAM - 011</t>
  </si>
  <si>
    <t>T1/1/6</t>
  </si>
  <si>
    <t>L048</t>
  </si>
  <si>
    <t>BR-PE-IPO1-CCTV-CAM - 012</t>
  </si>
  <si>
    <t>Perimetro (RP - 03)</t>
  </si>
  <si>
    <t>L049</t>
  </si>
  <si>
    <t>BR-PE-IPO1-CCTV-CAM - 013</t>
  </si>
  <si>
    <t>L050</t>
  </si>
  <si>
    <t>BR-PE-IPO1-CCTV-CAM - 014</t>
  </si>
  <si>
    <t>L051</t>
  </si>
  <si>
    <t>BR-PE-IPO1-CCTV-CAM - 015</t>
  </si>
  <si>
    <t>L052</t>
  </si>
  <si>
    <t>BR-PE-IPO1-CCTV-CAM - 016</t>
  </si>
  <si>
    <t>L053</t>
  </si>
  <si>
    <t>BR-PE-IPO1-CCTV-CAM - 017</t>
  </si>
  <si>
    <t>L054</t>
  </si>
  <si>
    <t>BR-PE-IPO1-CCTV-CAM - 018</t>
  </si>
  <si>
    <t>Perimetro (RP - 04)</t>
  </si>
  <si>
    <t>BR-PE-IPO1-SWI-014</t>
  </si>
  <si>
    <t>10.173.133.25</t>
  </si>
  <si>
    <t>L055</t>
  </si>
  <si>
    <t>BR-PE-IPO1-CCTV-CAM - 019</t>
  </si>
  <si>
    <t>L056</t>
  </si>
  <si>
    <t>BR-PE-IPO1-CCTV-CAM - 020</t>
  </si>
  <si>
    <t>L057</t>
  </si>
  <si>
    <t>BR-PE-IPO1-CCTV-CAM - 021</t>
  </si>
  <si>
    <t>L058</t>
  </si>
  <si>
    <t>BR-PE-IPO1-CCTV-CAM - 022</t>
  </si>
  <si>
    <t>L059</t>
  </si>
  <si>
    <t>BR-PE-IPO1-CCTV-CAM - 023</t>
  </si>
  <si>
    <t>L060</t>
  </si>
  <si>
    <t>BR-PE-IPO1-CCTV-CAM - 024</t>
  </si>
  <si>
    <t>Perimetro (RP - 05)</t>
  </si>
  <si>
    <t>L061</t>
  </si>
  <si>
    <t>BR-PE-IPO1-CCTV-CAM - 025</t>
  </si>
  <si>
    <t>L062</t>
  </si>
  <si>
    <t>BR-PE-IPO1-CCTV-CAM - 026</t>
  </si>
  <si>
    <t>L063</t>
  </si>
  <si>
    <t>BR-PE-IPO1-CCTV-CAM - 027</t>
  </si>
  <si>
    <t>L064</t>
  </si>
  <si>
    <t>BR-PE-IPO1-CCTV-CAM - 028</t>
  </si>
  <si>
    <t>L065</t>
  </si>
  <si>
    <t>BR-PE-IPO1-CCTV-CAM - 029</t>
  </si>
  <si>
    <t>L066</t>
  </si>
  <si>
    <t>BR-PE-IPO1-CCTV-CAM - 030</t>
  </si>
  <si>
    <t>Perimetro (RP - 06)</t>
  </si>
  <si>
    <t>L067</t>
  </si>
  <si>
    <t>BR-PE-IPO1-CCTV-CAM - 031</t>
  </si>
  <si>
    <t>L068</t>
  </si>
  <si>
    <t>BR-PE-IPO1-CCTV-CAM - 032</t>
  </si>
  <si>
    <t>L069</t>
  </si>
  <si>
    <t>BR-PE-IPO1-CCTV-CAM - 033</t>
  </si>
  <si>
    <t>L070</t>
  </si>
  <si>
    <t>BR-PE-IPO1-CCTV-CAM - 034</t>
  </si>
  <si>
    <t>L071</t>
  </si>
  <si>
    <t>BR-PE-IPO1-CCTV-CAM - 035</t>
  </si>
  <si>
    <t>L072</t>
  </si>
  <si>
    <t>BR-PE-IPO1-CCTV-CAM - 036</t>
  </si>
  <si>
    <t>L073</t>
  </si>
  <si>
    <t>BR-PE-IPO1-CCTV-CAM - 037</t>
  </si>
  <si>
    <t>L074</t>
  </si>
  <si>
    <t>BR-PE-IPO1-CCTV-CAM - 038</t>
  </si>
  <si>
    <t>L075</t>
  </si>
  <si>
    <t>BR-PE-IPO1-CCTV-CAM - 039</t>
  </si>
  <si>
    <t>L076</t>
  </si>
  <si>
    <t>BR-PE-IPO1-CCTV-CAM - 040</t>
  </si>
  <si>
    <t>L077</t>
  </si>
  <si>
    <t>BR-PE-IPO1-CCTV-CAM - 041</t>
  </si>
  <si>
    <t>L078</t>
  </si>
  <si>
    <t>BR-PE-IPO1-CCTV-CAM - 042</t>
  </si>
  <si>
    <t>L079</t>
  </si>
  <si>
    <t>BR-PE-IPO1-CCTV-CAM - 043</t>
  </si>
  <si>
    <t>L080</t>
  </si>
  <si>
    <t>BR-PE-IPO1-CCTV-CAM - 044</t>
  </si>
  <si>
    <t>L081</t>
  </si>
  <si>
    <t>BR-PE-IPO1-CCTV-CAM - 045</t>
  </si>
  <si>
    <t>L082</t>
  </si>
  <si>
    <t>BR-PE-IPO1-CCTV-CAM - 046</t>
  </si>
  <si>
    <t>L083</t>
  </si>
  <si>
    <t>BR-PE-IPO1-CCTV-CAM - 047</t>
  </si>
  <si>
    <t>Perimetro (RP 01 - Esteiras)</t>
  </si>
  <si>
    <t>L084</t>
  </si>
  <si>
    <t>BR-PE-IPO1-CCTV-CAM - 048</t>
  </si>
  <si>
    <t>L085</t>
  </si>
  <si>
    <t>BR-PE-IPO1-CCTV-CAM - 049</t>
  </si>
  <si>
    <t>L086</t>
  </si>
  <si>
    <t>BR-PE-IPO1-CCTV-CAM - 050</t>
  </si>
  <si>
    <t>L087</t>
  </si>
  <si>
    <t>BR-PE-IPO1-CCTV-CAM - 051</t>
  </si>
  <si>
    <t>L088</t>
  </si>
  <si>
    <t>BR-PE-IPO1-CCTV-CAM - 052</t>
  </si>
  <si>
    <t>Perimetro (RP 02 - Esteiras)</t>
  </si>
  <si>
    <t>L089</t>
  </si>
  <si>
    <t>BR-PE-IPO1-CCTV-CAM - 053</t>
  </si>
  <si>
    <t>T1/1/7</t>
  </si>
  <si>
    <t>L090</t>
  </si>
  <si>
    <t>BR-PE-IPO1-CCTV-CAM - 054</t>
  </si>
  <si>
    <t>T1/1/8</t>
  </si>
  <si>
    <t>L091</t>
  </si>
  <si>
    <t>BR-PE-IPO1-CCTV-CAM - 055</t>
  </si>
  <si>
    <t>T1/1/9</t>
  </si>
  <si>
    <t>L092</t>
  </si>
  <si>
    <t>BR-PE-IPO1-CCTV-CAM - 056</t>
  </si>
  <si>
    <t>L093</t>
  </si>
  <si>
    <t>BR-PE-IPO1-CCTV-CAM - 058</t>
  </si>
  <si>
    <t>L094</t>
  </si>
  <si>
    <t>BR-PE-IPO1-CCTV-CAM - 059</t>
  </si>
  <si>
    <t>L095</t>
  </si>
  <si>
    <t>BR-PE-IPO1-CCTV-CAM - 060</t>
  </si>
  <si>
    <t>L096</t>
  </si>
  <si>
    <t>BR-PE-IPO1-CCTV-CAM - 061</t>
  </si>
  <si>
    <t>L097</t>
  </si>
  <si>
    <t>BR-PE-IPO1-CCTV-CAM - 062</t>
  </si>
  <si>
    <t>L098</t>
  </si>
  <si>
    <t>BR-PE-IPO1-CCTV-CAM - 063</t>
  </si>
  <si>
    <t>L099</t>
  </si>
  <si>
    <t>BR-PE-IPO1-CCTV-CAM - 066</t>
  </si>
  <si>
    <t>Perimetro</t>
  </si>
  <si>
    <t>L100</t>
  </si>
  <si>
    <t>BR-PE-IPO1-CCTV-CAM - 067</t>
  </si>
  <si>
    <t>L101</t>
  </si>
  <si>
    <t>BR-PE-IPO1-CCTV-CAM - 068</t>
  </si>
  <si>
    <t>L102</t>
  </si>
  <si>
    <t>BR-PE-IPO1-CCTV-CAM - 069</t>
  </si>
  <si>
    <t>Ativos identificados na topologia</t>
  </si>
  <si>
    <t>Tipo</t>
  </si>
  <si>
    <t>Setor</t>
  </si>
  <si>
    <t>IP</t>
  </si>
  <si>
    <t>Modelo / Familia</t>
  </si>
  <si>
    <t>Papel</t>
  </si>
  <si>
    <t>BR-PE-IP01-AP-001</t>
  </si>
  <si>
    <t>Access Point</t>
  </si>
  <si>
    <t>C9115AXI-2</t>
  </si>
  <si>
    <t>Wi-Fi</t>
  </si>
  <si>
    <t>Porta Gi1/0/9</t>
  </si>
  <si>
    <t>BR-PE-IP01-AP-002</t>
  </si>
  <si>
    <t>Média</t>
  </si>
  <si>
    <t>Porta pouco legível</t>
  </si>
  <si>
    <t>BR-PE-IP01-AP-003</t>
  </si>
  <si>
    <t>BR-PE-IP01-AP-004</t>
  </si>
  <si>
    <t>Porta Gi1/0/1?</t>
  </si>
  <si>
    <t>BR-PE-IP01-AP-005</t>
  </si>
  <si>
    <t>Porta Gi1/0/21</t>
  </si>
  <si>
    <t>BR-PE-IP01-AP-006</t>
  </si>
  <si>
    <t>BR-PE-IP01-AP-007</t>
  </si>
  <si>
    <t>BR-PE-IP01-AP-008</t>
  </si>
  <si>
    <t>Porta Gi1/0/11</t>
  </si>
  <si>
    <t>BR-PE-IP01-AP-009</t>
  </si>
  <si>
    <t>Porta Gi1/0/24</t>
  </si>
  <si>
    <t>BR-PE-IP01-AP-010</t>
  </si>
  <si>
    <t>BR-PE-IP01-RTC-001</t>
  </si>
  <si>
    <t>Roteador</t>
  </si>
  <si>
    <t>Borda principal</t>
  </si>
  <si>
    <t>Ligado ao PRI INTERNET e SCE-001</t>
  </si>
  <si>
    <t>BR-PE-IP01-RTC-002</t>
  </si>
  <si>
    <t>Borda secundária</t>
  </si>
  <si>
    <t>Ligado ao SEC INTERNET e SCE-002</t>
  </si>
  <si>
    <t>BR-PE-IP01-RTC-003</t>
  </si>
  <si>
    <t>179.18.249.62</t>
  </si>
  <si>
    <t>Borda terrestre</t>
  </si>
  <si>
    <t>Ligado ao TER BANDA e SCE-001</t>
  </si>
  <si>
    <t>BR-PE-IP01-RTV-001</t>
  </si>
  <si>
    <t>Appliance</t>
  </si>
  <si>
    <t>10.173.133.254 / 10.249.17.75</t>
  </si>
  <si>
    <t>CISCO2901/K9</t>
  </si>
  <si>
    <t>Roteamento/serviço</t>
  </si>
  <si>
    <t>Equipamento horizontal à direita do core</t>
  </si>
  <si>
    <t>BR-PE-IP01-SCE-001</t>
  </si>
  <si>
    <t>Segurança / overlay</t>
  </si>
  <si>
    <t>Interliga RTC-001, RTC-003 e core</t>
  </si>
  <si>
    <t>BR-PE-IP01-SCE-002</t>
  </si>
  <si>
    <t>Interliga RTC-002 e RTV-001</t>
  </si>
  <si>
    <t>BR-PE-IP01-SWA-001</t>
  </si>
  <si>
    <t>Switch Acesso</t>
  </si>
  <si>
    <t>STACK 1x C9200L-24P-4X + 1x C9200L-48P-4X</t>
  </si>
  <si>
    <t>Acesso setor ADM</t>
  </si>
  <si>
    <t>Ligado ao Po1</t>
  </si>
  <si>
    <t>BR-PE-IP01-SWA-004</t>
  </si>
  <si>
    <t>C9200L-24P-4X</t>
  </si>
  <si>
    <t>Acesso setor</t>
  </si>
  <si>
    <t>165</t>
  </si>
  <si>
    <t>BR-PE-IP01-SWA-005</t>
  </si>
  <si>
    <t>BR-PE-IP01-SWA-006</t>
  </si>
  <si>
    <t>BR-PE-IP01-SWA-007</t>
  </si>
  <si>
    <t>STACK 1x C9200L-48P-4G + 1x C9200L-24P-4X</t>
  </si>
  <si>
    <t>BR-PE-IP01-SWA-009</t>
  </si>
  <si>
    <t>BR-PE-IP01-SWA-010</t>
  </si>
  <si>
    <t>C9200L-48P-4X</t>
  </si>
  <si>
    <t>BR-PE-IP01-SWA-012</t>
  </si>
  <si>
    <t>BR-PE-IP01-SWA-013</t>
  </si>
  <si>
    <t>BR-PE-IP01-SWC-001</t>
  </si>
  <si>
    <t>Switch Core</t>
  </si>
  <si>
    <t>STACK 2x 9300-24T</t>
  </si>
  <si>
    <t>Core LAN</t>
  </si>
  <si>
    <t>Switch core central da topologia</t>
  </si>
  <si>
    <t>BR-PE-IP01-SWI-014</t>
  </si>
  <si>
    <t>Switch Industrial</t>
  </si>
  <si>
    <t>IE-1000-8P2S-LM</t>
  </si>
  <si>
    <t>Acesso industrial</t>
  </si>
  <si>
    <t>BR-PE-IP01-SWI-015</t>
  </si>
  <si>
    <t>BR-PE-IP01-SWI-016</t>
  </si>
  <si>
    <t>BR-PE-IP01-SWI-017</t>
  </si>
  <si>
    <t>BR-PE-IP01-SWI-018</t>
  </si>
  <si>
    <t>BR-PE-IP01-SWI-019</t>
  </si>
  <si>
    <t>BR-PE-IP01-SWI-021</t>
  </si>
  <si>
    <t>Hub / Equipamento</t>
  </si>
  <si>
    <t>PLANET</t>
  </si>
  <si>
    <t>Esteira / campo</t>
  </si>
  <si>
    <t>Ligado via conversor</t>
  </si>
  <si>
    <t>CAMERA_CFTV</t>
  </si>
  <si>
    <t>BR-PE-IPO1-CCTV-CAM - 057</t>
  </si>
  <si>
    <t>BR-PE-IPO1-CCTV-</t>
  </si>
  <si>
    <t>CAM - 001 ( PERIMETRO SULDESTE)</t>
  </si>
  <si>
    <t>PERIMETRO SULDESTE</t>
  </si>
  <si>
    <t>10.173.138.11</t>
  </si>
  <si>
    <t>CAM - 002 ( PERIMETRO SULDESTE)</t>
  </si>
  <si>
    <t>10.173.138.12</t>
  </si>
  <si>
    <t>CAM - 003 ( PERIMETRO SULDESTE)</t>
  </si>
  <si>
    <t>10.173.138.13</t>
  </si>
  <si>
    <t>CAM - 004 ( PERIMETRO SUL)</t>
  </si>
  <si>
    <t>PERIMETRO SUL</t>
  </si>
  <si>
    <t>10.173.138.14</t>
  </si>
  <si>
    <t>CAM - 005 ( PERIMETRO SUL)</t>
  </si>
  <si>
    <t>10.173.138.15</t>
  </si>
  <si>
    <t>CAM - 006 ( PERIMETRO SUL)</t>
  </si>
  <si>
    <t>10.173.138.16</t>
  </si>
  <si>
    <t>CAM - 007 ( PERIMETRO SUL)</t>
  </si>
  <si>
    <t>10.173.138.17</t>
  </si>
  <si>
    <t>CAM - 008 ( PERIMETRO SUL )</t>
  </si>
  <si>
    <t>10.173.138.18</t>
  </si>
  <si>
    <t>CAM - 009 ( PERIMETRO SUL )</t>
  </si>
  <si>
    <t>10.173.138.19</t>
  </si>
  <si>
    <t>CAM - 010 ( PERIMETRO SUL )</t>
  </si>
  <si>
    <t>10.173.138.20</t>
  </si>
  <si>
    <t>CAM - 011 ( PERIMETRO SUL )</t>
  </si>
  <si>
    <t>10.173.138.21</t>
  </si>
  <si>
    <t>CAM - 012 ( PERIMETRO SUL )</t>
  </si>
  <si>
    <t>10.173.138.22</t>
  </si>
  <si>
    <t>CAM - 013 ( PERIMETRO SULDOESTE )</t>
  </si>
  <si>
    <t>PERIMETRO SULDOESTE</t>
  </si>
  <si>
    <t>10.173.138.23</t>
  </si>
  <si>
    <t>CAM - 014 ( PERIMETRO OESTE )</t>
  </si>
  <si>
    <t>PERIMETRO OESTE</t>
  </si>
  <si>
    <t>10.173.138.24</t>
  </si>
  <si>
    <t>CAM - 015 ( PERIMETRO OESTE )</t>
  </si>
  <si>
    <t>10.173.138.25</t>
  </si>
  <si>
    <t>CAM - 016 ( PERIMETRO OESTE )</t>
  </si>
  <si>
    <t>10.173.138.26</t>
  </si>
  <si>
    <t>CAM - 017 ( PERIMETRO OESTE )</t>
  </si>
  <si>
    <t>10.173.138.27</t>
  </si>
  <si>
    <t>CAM - 018 ( PERIMETRO OESTE )</t>
  </si>
  <si>
    <t>10.173.138.28</t>
  </si>
  <si>
    <t>CAM - 019 ( PERIMETRO OESTE )</t>
  </si>
  <si>
    <t>10.173.138.29</t>
  </si>
  <si>
    <t>CAM - 020 ( PERIMETRO NOROESTE )</t>
  </si>
  <si>
    <t>PERIMETRO NOROESTE</t>
  </si>
  <si>
    <t>10.173.138.30</t>
  </si>
  <si>
    <t>CAM - 021 ( PERIMETRO NOROESTE )</t>
  </si>
  <si>
    <t>10.173.138.31</t>
  </si>
  <si>
    <t>CAM - 022 ( PERIMETRO NORTE )</t>
  </si>
  <si>
    <t>PERIMETRO NORTE</t>
  </si>
  <si>
    <t>10.173.138.32</t>
  </si>
  <si>
    <t>CAM - 023 ( PERIMETRO NORTE )</t>
  </si>
  <si>
    <t>10.173.138.33</t>
  </si>
  <si>
    <t>CAM - 024 ( PERIMETRO NORTE )</t>
  </si>
  <si>
    <t>10.173.138.34</t>
  </si>
  <si>
    <t>CAM - 025 ( PERIMETRO NORTE )</t>
  </si>
  <si>
    <t>10.173.138.35</t>
  </si>
  <si>
    <t>CAM - 026 ( PERIMETRO NORTE )</t>
  </si>
  <si>
    <t>10.173.138.36</t>
  </si>
  <si>
    <t>CAM - 027 ( PERIMETRO NORTE )</t>
  </si>
  <si>
    <t>10.173.138.37</t>
  </si>
  <si>
    <t>CAM - 028 ( PERIMETRO NORTE )</t>
  </si>
  <si>
    <t>10.173.138.38</t>
  </si>
  <si>
    <t>CAM - 029 ( PERIMETRO NORTE )</t>
  </si>
  <si>
    <t>10.173.138.39</t>
  </si>
  <si>
    <t>CAM - 030 ( PERIMETRO NOROESTE )</t>
  </si>
  <si>
    <t>10.173.138.40</t>
  </si>
  <si>
    <t>CAM - 031 ( PERIMETRO NOROESTE )</t>
  </si>
  <si>
    <t>10.173.138.41</t>
  </si>
  <si>
    <t>CAM - 032 ( PERIMETRO LESTE )</t>
  </si>
  <si>
    <t>PERIMETRO LESTE</t>
  </si>
  <si>
    <t>10.173.138.42</t>
  </si>
  <si>
    <t>CAM - 033 ( PERIMETRO LESTE )</t>
  </si>
  <si>
    <t>10.173.138.43</t>
  </si>
  <si>
    <t>CAM - 034 ( PERIMETRO LESTE )</t>
  </si>
  <si>
    <t>10.173.138.44</t>
  </si>
  <si>
    <t>CAM - 035 ( PERIMETRO LESTE )</t>
  </si>
  <si>
    <t>10.173.138.45</t>
  </si>
  <si>
    <t>CAM - 036 ( PERIMETRO LESTE)</t>
  </si>
  <si>
    <t>10.173.138.46</t>
  </si>
  <si>
    <t>CAM - 037 ( PERIMETRO LESTE )</t>
  </si>
  <si>
    <t>10.173.138.47</t>
  </si>
  <si>
    <t>CAM - 038 ( ACESSO SL SERVIDOR )</t>
  </si>
  <si>
    <t>ACESSO SL SERVIDOR</t>
  </si>
  <si>
    <t>10.173.138.48</t>
  </si>
  <si>
    <t>CAM - 039 ( ACESSO SUBSTAÇÃO 01 )</t>
  </si>
  <si>
    <t>ACESSO SUBSTAÇÃO 01</t>
  </si>
  <si>
    <t>10.173.138.49</t>
  </si>
  <si>
    <t>CAM - 040 ( ACESSO SUBSTAÇÃO )</t>
  </si>
  <si>
    <t>ACESSO SUBSTAÇÃO</t>
  </si>
  <si>
    <t>10.173.138.50</t>
  </si>
  <si>
    <t>CAM - 041 ( ACESSO ARMAZEM )</t>
  </si>
  <si>
    <t>ACESSO ARMAZEM</t>
  </si>
  <si>
    <t>10.173.138.51</t>
  </si>
  <si>
    <t>CAM - 042 ( ADMINISTRATIVO )</t>
  </si>
  <si>
    <t>ADMINISTRATIVO</t>
  </si>
  <si>
    <t>10.173.138.52</t>
  </si>
  <si>
    <t>CAM - 043 ( 1 ANDAR LIMPEZA )</t>
  </si>
  <si>
    <t>1 ANDAR LIMPEZA</t>
  </si>
  <si>
    <t>10.173.138.53</t>
  </si>
  <si>
    <t>CAM - 044 ( ACESSO A PORTARIA )</t>
  </si>
  <si>
    <t>ACESSO A PORTARIA</t>
  </si>
  <si>
    <t>10.173.138.54</t>
  </si>
  <si>
    <t>CAM - 045 ( ACESSO A SALA CFTV )</t>
  </si>
  <si>
    <t>ACESSO A SALA CFTV</t>
  </si>
  <si>
    <t>10.173.138.55</t>
  </si>
  <si>
    <t>CAM - 046 ( CANCELA ENTRADA E SAIDA )</t>
  </si>
  <si>
    <t>CANCELA ENTRADA E SAIDA</t>
  </si>
  <si>
    <t>10.173.138.56</t>
  </si>
  <si>
    <t>CAM - 047 ( PATIO SILOS )</t>
  </si>
  <si>
    <t>PATIO SILOS</t>
  </si>
  <si>
    <t>10.173.138.57</t>
  </si>
  <si>
    <t>CAM - 048 ( ESTEIRA )</t>
  </si>
  <si>
    <t>ESTEIRA</t>
  </si>
  <si>
    <t>10.173.138.58</t>
  </si>
  <si>
    <t>CAM - 049 ( ESTEIRA )</t>
  </si>
  <si>
    <t>10.173.138.59</t>
  </si>
  <si>
    <t>CAM - 050 ( SUBSTAÇÃO ESTEIRA )</t>
  </si>
  <si>
    <t>SUBSTAÇÃO ESTEIRA</t>
  </si>
  <si>
    <t>10.173.138.60</t>
  </si>
  <si>
    <t>CAM - 051 ( ESTEIRA )</t>
  </si>
  <si>
    <t>10.173.138.61</t>
  </si>
  <si>
    <t>CAM - 052 ( ESTEIRA )</t>
  </si>
  <si>
    <t>10.173.138.62</t>
  </si>
  <si>
    <t>CAM - 053 ( SUBSTAÇÃO ESTEIRA )</t>
  </si>
  <si>
    <t>10.173.138.63</t>
  </si>
  <si>
    <t>CAM - 054 ( ESTEIRA )</t>
  </si>
  <si>
    <t>10.173.138.64</t>
  </si>
  <si>
    <t>CAM - 055 ( ACESSO A SUBSTAÇÃO 2 )</t>
  </si>
  <si>
    <t>ACESSO A SUBSTAÇÃO 2</t>
  </si>
  <si>
    <t>10.173.138.65</t>
  </si>
  <si>
    <t>CAM - 056 ( SALA CFTV )</t>
  </si>
  <si>
    <t>SALA CFTV</t>
  </si>
  <si>
    <t>10.173.138.66</t>
  </si>
  <si>
    <t>CAM - 058 ( ENTRADA DA PRODUÇÃO )</t>
  </si>
  <si>
    <t>ENTRADA DA PRODUÇÃO</t>
  </si>
  <si>
    <t>10.173.138.67</t>
  </si>
  <si>
    <t>CAM - 059 ( ENTRADA DA LOGISTICA )</t>
  </si>
  <si>
    <t>ENTRADA DA LOGISTICA</t>
  </si>
  <si>
    <t>10.173.138.68</t>
  </si>
  <si>
    <t>CAM - 060 ( REFEITORIO )</t>
  </si>
  <si>
    <t>REFEITORIO</t>
  </si>
  <si>
    <t>10.173.138.70</t>
  </si>
  <si>
    <t>CAM - 061 ( REFEITORIO ACESSO A COZINHA )</t>
  </si>
  <si>
    <t>REFEITORIO ACESSO A COZINHA</t>
  </si>
  <si>
    <t>10.173.138.71</t>
  </si>
  <si>
    <t>CAM - 062 ( PATIO DPA EXTERNO )</t>
  </si>
  <si>
    <t>PATIO DPA EXTERNO</t>
  </si>
  <si>
    <t>10.173.138.72</t>
  </si>
  <si>
    <t>CAM - 063 ( PATIO DPA INTERNO )</t>
  </si>
  <si>
    <t>PATIO DPA INTERNO</t>
  </si>
  <si>
    <t>10.173.138.73</t>
  </si>
  <si>
    <t>CAM - 066 ( ENTRADA BALANÇA )</t>
  </si>
  <si>
    <t>ENTRADA BALANÇA</t>
  </si>
  <si>
    <t>10.173.138.76</t>
  </si>
  <si>
    <t>CAM - 067 ( ENTRADA BALANÇA )</t>
  </si>
  <si>
    <t>10.173.138.77</t>
  </si>
  <si>
    <t>CAM - 068 ( SAIDA BALANÇA )</t>
  </si>
  <si>
    <t>SAIDA BALANÇA</t>
  </si>
  <si>
    <t>10.173.138.78</t>
  </si>
  <si>
    <t>CAM - 069 ( SAIDA BALANÇA )</t>
  </si>
  <si>
    <t>10.173.138.79</t>
  </si>
  <si>
    <t>CAM - SALA SERVIDOR</t>
  </si>
  <si>
    <t>SALA SERVIDOR</t>
  </si>
  <si>
    <t>Resumo operacional</t>
  </si>
  <si>
    <t>Indicador</t>
  </si>
  <si>
    <t>Valor</t>
  </si>
  <si>
    <t>Observacao</t>
  </si>
  <si>
    <t>Total de ligacoes</t>
  </si>
  <si>
    <t>Linhas uteis na aba Ligacoes</t>
  </si>
  <si>
    <t>OK</t>
  </si>
  <si>
    <t>Total de ativos</t>
  </si>
  <si>
    <t>Ativos identificados na imagem</t>
  </si>
  <si>
    <t>Ligações Alta confiança</t>
  </si>
  <si>
    <t>Leitura nitida na imagem</t>
  </si>
  <si>
    <t>Ligações Media confiança</t>
  </si>
  <si>
    <t>Exige validacao de portas/traçado</t>
  </si>
  <si>
    <t>Revisar</t>
  </si>
  <si>
    <t>Ligações Baixa confiança</t>
  </si>
  <si>
    <t>Hipoteses visuais; conferir no fonte original</t>
  </si>
  <si>
    <t>Links Fibra LX</t>
  </si>
  <si>
    <t>Backbone/acesso em verde</t>
  </si>
  <si>
    <t>Links Fibra SX</t>
  </si>
  <si>
    <t>Backbone/acesso em azul</t>
  </si>
  <si>
    <t>Links UTP</t>
  </si>
  <si>
    <t>Acessos em vermelho</t>
  </si>
  <si>
    <t>Switches industriais</t>
  </si>
  <si>
    <t>Ativos industriais identificados</t>
  </si>
  <si>
    <t>Access points</t>
  </si>
  <si>
    <t>APs identificados</t>
  </si>
  <si>
    <t>Ligações por setor (fórmula)</t>
  </si>
  <si>
    <t>Qtd Links Origem</t>
  </si>
  <si>
    <t>Qtd Links Destino</t>
  </si>
  <si>
    <t>Qtd Ativos</t>
  </si>
  <si>
    <t>Esteira</t>
  </si>
  <si>
    <t>Pendências e validações recomendadas</t>
  </si>
  <si>
    <t>Tema</t>
  </si>
  <si>
    <t>Item</t>
  </si>
  <si>
    <t>Motivo</t>
  </si>
  <si>
    <t>Acao recomendada</t>
  </si>
  <si>
    <t>Prioridade</t>
  </si>
  <si>
    <t>Portas</t>
  </si>
  <si>
    <t>AP-002 / AP-003 / AP-006 / AP-007 / AP-010</t>
  </si>
  <si>
    <t>Texto pequeno na imagem</t>
  </si>
  <si>
    <t>Conferir na topologia fonte ou diretamente no switch</t>
  </si>
  <si>
    <t>SWA-005 &lt;-&gt; SWA-013</t>
  </si>
  <si>
    <t>Linha azul continua mas sem identificação inequívoca das pontas</t>
  </si>
  <si>
    <t>Validar no desenho original / Visio / CAD</t>
  </si>
  <si>
    <t>Portas entre SCE-001 e SWC-001</t>
  </si>
  <si>
    <t>Rótulo parcial (Gi1/1/1? / Gi1/0/9?)</t>
  </si>
  <si>
    <t>Confirmar em documentação ou CLI</t>
  </si>
  <si>
    <t>Indústria</t>
  </si>
  <si>
    <t>Portas exatas em SW-014 / SW-017 / SW-019</t>
  </si>
  <si>
    <t>Rótulos visíveis parcialmente</t>
  </si>
  <si>
    <t>Confirmar em campo</t>
  </si>
  <si>
    <t>Inventário</t>
  </si>
  <si>
    <t>IP do SW-015</t>
  </si>
  <si>
    <t>Um dígito pode estar ilegível</t>
  </si>
  <si>
    <t>Confirmar no ativo</t>
  </si>
  <si>
    <t>Soma de LAT</t>
  </si>
  <si>
    <t>Soma de LOGITUDE</t>
  </si>
  <si>
    <t>BUNGE Brasil - Moinho Ipojuca | Inventario visual de equipamentos</t>
  </si>
  <si>
    <t>110 equipamentos | 103 ligacoes | imagens e geolocalizacao incorporadas</t>
  </si>
  <si>
    <t>Imagem</t>
  </si>
  <si>
    <t>Fabricante</t>
  </si>
  <si>
    <t>Dependencias</t>
  </si>
  <si>
    <t>Porta(s) local(is)</t>
  </si>
  <si>
    <t>Porta(s) remota(s)</t>
  </si>
  <si>
    <t>Links</t>
  </si>
  <si>
    <t>Latitude</t>
  </si>
  <si>
    <t>Longitude</t>
  </si>
  <si>
    <t>Google Maps</t>
  </si>
  <si>
    <t>Link da imagem</t>
  </si>
  <si>
    <t>BR-PE-IPO1-AP-001</t>
  </si>
  <si>
    <t>Cisco</t>
  </si>
  <si>
    <t>L021: Gi1/0/1</t>
  </si>
  <si>
    <t>L021: Gi1/0/6</t>
  </si>
  <si>
    <t>BR-PE-IPO1-AP-002</t>
  </si>
  <si>
    <t>L022: Gi1/0/1</t>
  </si>
  <si>
    <t>L022: Gi2/0/9</t>
  </si>
  <si>
    <t>BR-PE-IPO1-AP-003</t>
  </si>
  <si>
    <t>L023: Gi1/0/1</t>
  </si>
  <si>
    <t>L023: Gi2/0/6</t>
  </si>
  <si>
    <t>BR-PE-IPO1-AP-004</t>
  </si>
  <si>
    <t>L033: Gi1/0/1</t>
  </si>
  <si>
    <t>BR-PE-IPO1-AP-005</t>
  </si>
  <si>
    <t>L019: Gi1/0/1</t>
  </si>
  <si>
    <t>L019: Gi1/0/21</t>
  </si>
  <si>
    <t>BR-PE-IPO1-AP-006</t>
  </si>
  <si>
    <t>L011: Gi1/0/1</t>
  </si>
  <si>
    <t>L011: Gi1/0/11</t>
  </si>
  <si>
    <t>BR-PE-IPO1-AP-007</t>
  </si>
  <si>
    <t>L015: Gi1/0/1</t>
  </si>
  <si>
    <t>L015: Gi1/0/21</t>
  </si>
  <si>
    <t>BR-PE-IPO1-AP-008</t>
  </si>
  <si>
    <t>L016: Gi1/0/1</t>
  </si>
  <si>
    <t>L016: Gi2/0/5</t>
  </si>
  <si>
    <t>BR-PE-IPO1-AP-009</t>
  </si>
  <si>
    <t>L013: Gi1/0/1</t>
  </si>
  <si>
    <t>L013: Gi1/0/34</t>
  </si>
  <si>
    <t>BR-PE-IPO1-AP-010</t>
  </si>
  <si>
    <t>L014: Gi1/0/1</t>
  </si>
  <si>
    <t>L014: Gi1/0/28</t>
  </si>
  <si>
    <t>PRI INTERNET | BR-PE-IPO1-SDE-001</t>
  </si>
  <si>
    <t>L001: Vni-02 | L004: Vni-02</t>
  </si>
  <si>
    <t>L001: Vni-01 | L004: NIC</t>
  </si>
  <si>
    <t>L001 | L004</t>
  </si>
  <si>
    <t>SEC INTERNET | BR-PE-IPO1-SDE-002</t>
  </si>
  <si>
    <t>L003: Vni-02 | L006: Vni-02</t>
  </si>
  <si>
    <t>L003: Vni-01 | L006: NIC</t>
  </si>
  <si>
    <t>L003 | L006</t>
  </si>
  <si>
    <t>TER BANDA | BR-PE-IPO1-SDE-001</t>
  </si>
  <si>
    <t>L002: Vni-02 | L005: Vni-05</t>
  </si>
  <si>
    <t>L002: Vni-01 | L005: NIC</t>
  </si>
  <si>
    <t>L002 | L005</t>
  </si>
  <si>
    <t>L009: Gi1/1/1</t>
  </si>
  <si>
    <t>L009: Gi1/1/24</t>
  </si>
  <si>
    <t>BR-PE-IPO1-SCE-001</t>
  </si>
  <si>
    <t>Sem ligacao registrada</t>
  </si>
  <si>
    <t>BR-PE-IPO1-SCE-002</t>
  </si>
  <si>
    <t>BR-PE-IPO1-SWA-001</t>
  </si>
  <si>
    <t>BR-PE-IPO1-SWC-001 | BR-PE-IPO1-SWI-017 | BR-PE-IPO1-SWI-019 | BR-PE-IPO1-CCTV-CAM - 028 | BR-PE-IPO1-CCTV-CAM - 029 | BR-PE-IPO1-CCTV-CAM - 044 | BR-PE-IPO1-CCTV-CAM - 045 | BR-PE-IPO1-CCTV-CAM - 046 | BR-PE-IPO1-CCTV-CAM - 056</t>
  </si>
  <si>
    <t>L024: T1/1/1 | L025: T1/1/4 | L026: T1/1/3 | L064: T2/1/1 | L065: T2/1/1 | L080: T2/1/1 | L081: T2/1/1 | L082: T2/1/1 | L092: T2/1/1</t>
  </si>
  <si>
    <t>L024: Gi1/1/10 | L025: Gi1/1/9 | L026: Gi1/1/9 | L064: T1/1/1 | L065: T1/1/2 | L080: T1/1/3 | L081: T1/1/4 | L082: T1/1/5 | L092: T1/1/6</t>
  </si>
  <si>
    <t>Fibra SX | Fibra LX | Fibra SX / Port-channel</t>
  </si>
  <si>
    <t>L024 | L025 | L026 | L064 | L065 | L080 | L081 | L082 | L092</t>
  </si>
  <si>
    <t>BR-PE-IPO1-SWI-019 | BR-PE-IPO1-SWA-013 | BR-PE-IPO1-CCTV-CAM - 038</t>
  </si>
  <si>
    <t>L027: T1/1/2 | L028: T1/1/1 | L074: T2/1/1</t>
  </si>
  <si>
    <t>L027: Gi1/1/10 | L028: T1/1/3 | L074: T1/1/2</t>
  </si>
  <si>
    <t>Fibra SX | UTP | Fibra LX</t>
  </si>
  <si>
    <t>L027 | L028 | L074</t>
  </si>
  <si>
    <t>BR-PE-IPO1-SWC-001 | BR-PE-IPO1-CCTV-CAM - 060 | BR-PE-IPO1-CCTV-CAM - 061</t>
  </si>
  <si>
    <t>L029: T1/1/1 | L095: T2/1/1 | L096: T2/1/1</t>
  </si>
  <si>
    <t>L029: T1/1/2 | L095: T1/1/1 | L096: T1/1/2</t>
  </si>
  <si>
    <t>L029 | L095 | L096</t>
  </si>
  <si>
    <t>BR-PE-IPO1-AP-009 | BR-PE-IPO1-AP-010 | BR-PE-IPO1-AP-007 | BR-PE-IPO1-AP-008 | HUB_PLANET_ESTEIRA | BR-PE-IPO1-SWC-001-02 | BR-PE-IPO1-CCTV-CAM - 047 | BR-PE-IPO1-CCTV-CAM - 048 | BR-PE-IPO1-CCTV-CAM - 049 | BR-PE-IPO1-CCTV-CAM - 050 | BR-PE-IPO1-CCTV-CAM - 051 | BR-PE-IPO1-CCTV-CAM - 052 | BR-PE-IPO1-CCTV-CAM - 053 | BR-PE-IPO1-CCTV-CAM - 054 | BR-PE-IPO1-CCTV-CAM - 055 | BR-PE-IPO1-CCTV-CAM - 058</t>
  </si>
  <si>
    <t>L013: Gi1/0/34 | L014: Gi1/0/28 | L015: Gi1/0/21 | L016: Gi2/0/5 | L017: T2/1/2 | L018: T2/1/1 | L083: T2/1/1 | L084: T2/1/1 | L085: T2/1/1 | L086: T2/1/1 | L087: T2/1/1 | L088: T2/1/1 | L089: T2/1/1 | L090: T2/1/1 | L091: T2/1/1 | L093: T2/1/1</t>
  </si>
  <si>
    <t>L013: Gi1/0/1 | L014: Gi1/0/1 | L015: Gi1/0/1 | L016: Gi1/0/1 | L017: Vni-02 | L018: T2/1/2 | L083: T1/1/1 | L084: T1/1/2 | L085: T1/1/3 | L086: T1/1/4 | L087: T1/1/5 | L088: T1/1/6 | L089: T1/1/7 | L090: T1/1/8 | L091: T1/1/9 | L093: T1/1/1</t>
  </si>
  <si>
    <t>WAN | Virtual/Overlay | Fibra LX</t>
  </si>
  <si>
    <t>L013 | L014 | L015 | L016 | L017 | L018 | L083 | L084 | L085 | L086 | L087 | L088 | L089 | L090 | L091 | L093</t>
  </si>
  <si>
    <t>BR-PE-IPO1-AP-006 | BR-PE-IPO1-SWC-001 | BR-PE-IPO1-CCTV-CAM - 043</t>
  </si>
  <si>
    <t>L011: Gi1/0/11 | L012: T1/1/1 | L079: T2/1/1</t>
  </si>
  <si>
    <t>L011: Gi1/0/1 | L012: T1/1/3 | L079: T1/1/1</t>
  </si>
  <si>
    <t>WAN | Fibra LX</t>
  </si>
  <si>
    <t>L011 | L012 | L079</t>
  </si>
  <si>
    <t>BR-PE-IPO1-AP-005 | BR-PE-IPO1-SWC-001-02 | BR-PE-IPO1-CCTV-CAM - 041 | BR-PE-IPO1-CCTV-CAM - 042 | BR-PE-IPO1-CCTV-CAM - 059 | BR-PE-IPO1-CCTV-CAM - 062 | BR-PE-IPO1-CCTV-CAM - 063</t>
  </si>
  <si>
    <t>L019: Gi1/0/21 | L020: T1/1/1 | L077: T2/1/1 | L078: T2/1/1 | L094: T2/1/1 | L097: T2/1/1 | L098: T2/1/1</t>
  </si>
  <si>
    <t>L019: Gi1/0/1 | L020: T2/1/1 | L077: T1/1/3 | L078: T1/1/4 | L094: T1/1/6 | L097: T1/1/8 | L098: T1/1/9</t>
  </si>
  <si>
    <t>L019 | L020 | L077 | L078 | L094 | L097 | L098</t>
  </si>
  <si>
    <t>BR-PE-IPO1-SWC-001 | BR-PE-IPO1-SWI-018 | BR-PE-IPO1-CCTV-CAM - 039 | BR-PE-IPO1-CCTV-CAM - 040</t>
  </si>
  <si>
    <t>L030: T1/1/1 | L031: T1/1/2 | L075: T2/1/1 | L076: T2/1/1</t>
  </si>
  <si>
    <t>L030: T1/1/1 | L031: Gi1/1/9 | L075: T1/1/1 | L076: T1/1/2</t>
  </si>
  <si>
    <t>L030 | L031 | L075 | L076</t>
  </si>
  <si>
    <t>BR-PE-IPO1-SWA-005 | BR-PE-IPO1-AP-004 | BR-PE-IPO1-SWI-021 | BR-PE-IPO1-SWI-015 | BR-PE-IPO1-SWC-001-02</t>
  </si>
  <si>
    <t>L028: T1/1/3 | L033: Gi1/0/1 | L034: T1/1/2 | L035: T1/1/4 | L036: T1/1/1</t>
  </si>
  <si>
    <t>L028: T1/1/1 | L033: Gi1/0/1 | L034: Gi1/0/1 | L035: Gi1/0/1 | L036: T2/1/3</t>
  </si>
  <si>
    <t>UTP | WAN | Fibra LX | Fibra SX</t>
  </si>
  <si>
    <t>L028 | L033 | L034 | L035 | L036</t>
  </si>
  <si>
    <t>BR-PE-IPO1-SWA-009 | BR-PE-IPO1-SWA-004 | BR-PE-IPO1-SWA-006 | BR-PE-IPO1-SWA-012</t>
  </si>
  <si>
    <t>L012: T1/1/3 | L024: Gi1/1/10 | L029: T1/1/2 | L030: T1/1/1</t>
  </si>
  <si>
    <t>L012: T1/1/1 | L024: T1/1/1 | L029: T1/1/1 | L030: T1/1/1</t>
  </si>
  <si>
    <t>WAN | Fibra SX | Fibra LX</t>
  </si>
  <si>
    <t>L012 | L024 | L029 | L030</t>
  </si>
  <si>
    <t>BR-PE-IPO1-CCTV-CAM - 018 | BR-PE-IPO1-CCTV-CAM - 019 | BR-PE-IPO1-CCTV-CAM - 020 | BR-PE-IPO1-CCTV-CAM - 021 | BR-PE-IPO1-CCTV-CAM - 022 | BR-PE-IPO1-CCTV-CAM - 023</t>
  </si>
  <si>
    <t>L054: T2/1/1 | L055: T2/1/1 | L056: T2/1/1 | L057: T2/1/1 | L058: T2/1/1 | L059: T2/1/1</t>
  </si>
  <si>
    <t>L054: T1/1/1 | L055: T1/1/2 | L056: T1/1/3 | L057: T1/1/4 | L058: T1/1/5 | L059: T1/1/6</t>
  </si>
  <si>
    <t>L054 | L055 | L056 | L057 | L058 | L059</t>
  </si>
  <si>
    <t>BR-PE-IPO1-SWA-013 | BR-PE-IPO1-CCTV-CAM - 001 | BR-PE-IPO1-CCTV-CAM - 002 | BR-PE-IPO1-CCTV-CAM - 003 | BR-PE-IPO1-CCTV-CAM - 004 | BR-PE-IPO1-CCTV-CAM - 005 | BR-PE-IPO1-CCTV-CAM - 036 | BR-PE-IPO1-CCTV-CAM - 037</t>
  </si>
  <si>
    <t>L035: Gi1/0/1 | L037: T2/1/1 | L038: T2/1/1 | L039: T2/1/1 | L040: T2/1/1 | L041: T2/1/1 | L072: T2/1/1 | L073: T2/1/1</t>
  </si>
  <si>
    <t>L035: T1/1/4 | L037: T1/1/1 | L038: T1/1/2 | L039: T1/1/3 | L040: T1/1/4 | L041: T1/1/5 | L072: T1/1/5 | L073: T1/1/6</t>
  </si>
  <si>
    <t>L035 | L037 | L038 | L039 | L040 | L041 | L072 | L073</t>
  </si>
  <si>
    <t>BR-PE-IPO1-SWI-018 | BR-PE-IPO1-CCTV-CAM - 012 | BR-PE-IPO1-CCTV-CAM - 013 | BR-PE-IPO1-CCTV-CAM - 014 | BR-PE-IPO1-CCTV-CAM - 015 | BR-PE-IPO1-CCTV-CAM - 016 | BR-PE-IPO1-CCTV-CAM - 017</t>
  </si>
  <si>
    <t>L032: Gi1/1/9 | L048: T2/1/1 | L049: T2/1/1 | L050: T2/1/1 | L051: T2/1/1 | L052: T2/1/1 | L053: T2/1/1</t>
  </si>
  <si>
    <t>L032: Gi1/1/10 | L048: T1/1/1 | L049: T1/1/2 | L050: T1/1/3 | L051: T1/1/4 | L052: T1/1/5 | L053: T1/1/6</t>
  </si>
  <si>
    <t>L032 | L048 | L049 | L050 | L051 | L052 | L053</t>
  </si>
  <si>
    <t>BR-PE-IPO1-SWA-004 | BR-PE-IPO1-CCTV-CAM - 024 | BR-PE-IPO1-CCTV-CAM - 025 | BR-PE-IPO1-CCTV-CAM - 026 | BR-PE-IPO1-CCTV-CAM - 027</t>
  </si>
  <si>
    <t>L025: Gi1/1/9 | L060: T2/1/1 | L061: T2/1/1 | L062: T2/1/1 | L063: T2/1/1</t>
  </si>
  <si>
    <t>L025: T1/1/4 | L060: T1/1/1 | L061: T1/1/2 | L062: T1/1/3 | L063: T1/1/4</t>
  </si>
  <si>
    <t>L025 | L060 | L061 | L062 | L063</t>
  </si>
  <si>
    <t>BR-PE-IPO1-SWA-012 | BR-PE-IPO1-SWI-016 | BR-PE-IPO1-CCTV-CAM - 006 | BR-PE-IPO1-CCTV-CAM - 007 | BR-PE-IPO1-CCTV-CAM - 008 | BR-PE-IPO1-CCTV-CAM - 009 | BR-PE-IPO1-CCTV-CAM - 010 | BR-PE-IPO1-CCTV-CAM - 011</t>
  </si>
  <si>
    <t>L031: Gi1/1/9 | L032: Gi1/1/10 | L042: T2/1/1 | L043: T2/1/1 | L044: T2/1/1 | L045: T2/1/1 | L046: T2/1/1 | L047: T2/1/1</t>
  </si>
  <si>
    <t>L031: T1/1/2 | L032: Gi1/1/9 | L042: T1/1/1 | L043: T1/1/2 | L044: T1/1/3 | L045: T1/1/4 | L046: T1/1/5 | L047: T1/1/6</t>
  </si>
  <si>
    <t>L031 | L032 | L042 | L043 | L044 | L045 | L046 | L047</t>
  </si>
  <si>
    <t>BR-PE-IPO1-SWA-004 | BR-PE-IPO1-SWA-005 | BR-PE-IPO1-CCTV-CAM - 030 | BR-PE-IPO1-CCTV-CAM - 031 | BR-PE-IPO1-CCTV-CAM - 032 | BR-PE-IPO1-CCTV-CAM - 033 | BR-PE-IPO1-CCTV-CAM - 034 | BR-PE-IPO1-CCTV-CAM - 035</t>
  </si>
  <si>
    <t>L026: Gi1/1/9 | L027: Gi1/1/10 | L066: T2/1/1 | L067: T2/1/1 | L068: T2/1/1 | L069: T2/1/1 | L070: T2/1/1 | L071: T2/1/1</t>
  </si>
  <si>
    <t>L026: T1/1/3 | L027: T1/1/2 | L066: T1/1/1 | L067: T1/1/2 | L068: T1/1/3 | L069: T1/1/4 | L070: T1/1/5 | L071: T1/1/6</t>
  </si>
  <si>
    <t>Fibra SX / Port-channel | Fibra SX | Fibra LX</t>
  </si>
  <si>
    <t>L026 | L027 | L066 | L067 | L068 | L069 | L070 | L071</t>
  </si>
  <si>
    <t>BR-PE-IPO1-SWA-013 | BR-PE-IPO1-CCTV-CAM - 066 | BR-PE-IPO1-CCTV-CAM - 067 | BR-PE-IPO1-CCTV-CAM - 068 | BR-PE-IPO1-CCTV-CAM - 069</t>
  </si>
  <si>
    <t>L034: Gi1/0/1 | L099: T2/1/1 | L100: T2/1/1 | L101: T2/1/1 | L102: T2/1/1</t>
  </si>
  <si>
    <t>L034: T1/1/2 | L099: T1/1/1 | L100: T1/1/2 | L101: T1/1/3 | L102: T1/1/4</t>
  </si>
  <si>
    <t>L034 | L099 | L100 | L101 | L102</t>
  </si>
  <si>
    <t>Planet</t>
  </si>
  <si>
    <t>L017: Vni-02</t>
  </si>
  <si>
    <t>L017: T2/1/2</t>
  </si>
  <si>
    <t>Camera CFTV</t>
  </si>
  <si>
    <t>L037: T1/1/1</t>
  </si>
  <si>
    <t>L037: T2/1/1</t>
  </si>
  <si>
    <t>https://www.google.com/maps?q=-8.394991674577888,-34.98003874659464</t>
  </si>
  <si>
    <t>L038: T1/1/2</t>
  </si>
  <si>
    <t>L038: T2/1/1</t>
  </si>
  <si>
    <t>https://www.google.com/maps?q=-8.395022413340026,-34.98005977380735</t>
  </si>
  <si>
    <t>L039: T1/1/3</t>
  </si>
  <si>
    <t>L039: T2/1/1</t>
  </si>
  <si>
    <t>https://www.google.com/maps?q=-8.39496723611927,-34.98008184506837</t>
  </si>
  <si>
    <t>L040: T1/1/4</t>
  </si>
  <si>
    <t>L040: T2/1/1</t>
  </si>
  <si>
    <t>https://www.google.com/maps?q=-8.395125089522297,-34.98065467561339</t>
  </si>
  <si>
    <t>L041: T1/1/5</t>
  </si>
  <si>
    <t>L041: T2/1/1</t>
  </si>
  <si>
    <t>https://www.google.com/maps?q=-8.395127926678674,-34.98064042856126</t>
  </si>
  <si>
    <t>L042: T1/1/1</t>
  </si>
  <si>
    <t>L042: T2/1/1</t>
  </si>
  <si>
    <t>https://www.google.com/maps?q=-8.395188327562373,-34.98109996612019</t>
  </si>
  <si>
    <t>L043: T1/1/2</t>
  </si>
  <si>
    <t>L043: T2/1/1</t>
  </si>
  <si>
    <t>https://www.google.com/maps?q=-8.395186471895206,-34.9811145036329</t>
  </si>
  <si>
    <t>L044: T1/1/3</t>
  </si>
  <si>
    <t>L044: T2/1/1</t>
  </si>
  <si>
    <t>https://www.google.com/maps?q=-8.395277132448,-34.98170398009776</t>
  </si>
  <si>
    <t>L045: T1/1/4</t>
  </si>
  <si>
    <t>L045: T2/1/1</t>
  </si>
  <si>
    <t>https://www.google.com/maps?q=-8.395277847209265,-34.98171721095139</t>
  </si>
  <si>
    <t>L046: T1/1/5</t>
  </si>
  <si>
    <t>L046: T2/1/1</t>
  </si>
  <si>
    <t>https://www.google.com/maps?q=-8.395451046249885,-34.98235109376746</t>
  </si>
  <si>
    <t>L047: T1/1/6</t>
  </si>
  <si>
    <t>L047: T2/1/1</t>
  </si>
  <si>
    <t>https://www.google.com/maps?q=-8.395455657754992,-34.98240408535023</t>
  </si>
  <si>
    <t>L048: T1/1/1</t>
  </si>
  <si>
    <t>L048: T2/1/1</t>
  </si>
  <si>
    <t>https://www.google.com/maps?q=-8.395510018733498,-34.98271765335036</t>
  </si>
  <si>
    <t>L049: T1/1/2</t>
  </si>
  <si>
    <t>L049: T2/1/1</t>
  </si>
  <si>
    <t>https://www.google.com/maps?q=-8.395517149561515,-34.98277740821111</t>
  </si>
  <si>
    <t>L050: T1/1/3</t>
  </si>
  <si>
    <t>L050: T2/1/1</t>
  </si>
  <si>
    <t>https://www.google.com/maps?q=-8.394845346309204,-34.98279124674493</t>
  </si>
  <si>
    <t>L051: T1/1/4</t>
  </si>
  <si>
    <t>L051: T2/1/1</t>
  </si>
  <si>
    <t>https://www.google.com/maps?q=-8.39477872221857,-34.98278956668728</t>
  </si>
  <si>
    <t>L052: T1/1/5</t>
  </si>
  <si>
    <t>L052: T2/1/1</t>
  </si>
  <si>
    <t>https://www.google.com/maps?q=-8.394306625289175,-34.98281848037762</t>
  </si>
  <si>
    <t>L053: T1/1/6</t>
  </si>
  <si>
    <t>L053: T2/1/1</t>
  </si>
  <si>
    <t>https://www.google.com/maps?q=-8.394229216478715,-34.98281017326516</t>
  </si>
  <si>
    <t>L054: T1/1/1</t>
  </si>
  <si>
    <t>L054: T2/1/1</t>
  </si>
  <si>
    <t>https://www.google.com/maps?q=-8.39361967763889,-34.98289150149289</t>
  </si>
  <si>
    <t>L055: T1/1/2</t>
  </si>
  <si>
    <t>L055: T2/1/1</t>
  </si>
  <si>
    <t>https://www.google.com/maps?q=-8.39356791936792,-34.98289380280738</t>
  </si>
  <si>
    <t>L056: T1/1/3</t>
  </si>
  <si>
    <t>L056: T2/1/1</t>
  </si>
  <si>
    <t>https://www.google.com/maps?q=-8.393096578013173,-34.98290510206887</t>
  </si>
  <si>
    <t>L057: T1/1/4</t>
  </si>
  <si>
    <t>L057: T2/1/1</t>
  </si>
  <si>
    <t>https://www.google.com/maps?q=-8.393068228934652,-34.98290723261054</t>
  </si>
  <si>
    <t>L058: T1/1/5</t>
  </si>
  <si>
    <t>L058: T2/1/1</t>
  </si>
  <si>
    <t>https://www.google.com/maps?q=-8.393059770778834,-34.98254222230981</t>
  </si>
  <si>
    <t>L059: T1/1/6</t>
  </si>
  <si>
    <t>L059: T2/1/1</t>
  </si>
  <si>
    <t>https://www.google.com/maps?q=-8.393061182253188,-34.98250946123082</t>
  </si>
  <si>
    <t>L060: T1/1/1</t>
  </si>
  <si>
    <t>L060: T2/1/1</t>
  </si>
  <si>
    <t>https://www.google.com/maps?q=-8.39304251085938,-34.9819329778252</t>
  </si>
  <si>
    <t>L061: T1/1/2</t>
  </si>
  <si>
    <t>L061: T2/1/1</t>
  </si>
  <si>
    <t>https://www.google.com/maps?q=-8.39303047757866,-34.98185658474576</t>
  </si>
  <si>
    <t>L062: T1/1/3</t>
  </si>
  <si>
    <t>L062: T2/1/1</t>
  </si>
  <si>
    <t>https://www.google.com/maps?q=-8.392951323427157,-34.98128147101797</t>
  </si>
  <si>
    <t>L063: T1/1/4</t>
  </si>
  <si>
    <t>L063: T2/1/1</t>
  </si>
  <si>
    <t>https://www.google.com/maps?q=-8.392950267972045,-34.98126222118234</t>
  </si>
  <si>
    <t>L064: T1/1/1</t>
  </si>
  <si>
    <t>L064: T2/1/1</t>
  </si>
  <si>
    <t>https://www.google.com/maps?q=-8.392935323461987,-34.98069289227146</t>
  </si>
  <si>
    <t>L065: T1/1/2</t>
  </si>
  <si>
    <t>L065: T2/1/1</t>
  </si>
  <si>
    <t>https://www.google.com/maps?q=-8.392933167973844,-34.98067550009899</t>
  </si>
  <si>
    <t>L066: T1/1/1</t>
  </si>
  <si>
    <t>L066: T2/1/1</t>
  </si>
  <si>
    <t>https://www.google.com/maps?q=-8.39292178708134,-34.98016266238712</t>
  </si>
  <si>
    <t>L067: T1/1/2</t>
  </si>
  <si>
    <t>L067: T2/1/1</t>
  </si>
  <si>
    <t>https://www.google.com/maps?q=-8.392973734810406,-34.98014368968758</t>
  </si>
  <si>
    <t>L068: T1/1/3</t>
  </si>
  <si>
    <t>L068: T2/1/1</t>
  </si>
  <si>
    <t>https://www.google.com/maps?q=-8.393263281649674,-34.98013882270176</t>
  </si>
  <si>
    <t>L069: T1/1/4</t>
  </si>
  <si>
    <t>L069: T2/1/1</t>
  </si>
  <si>
    <t>https://www.google.com/maps?q=-8.393302030071697,-34.98013367818771</t>
  </si>
  <si>
    <t>L070: T1/1/5</t>
  </si>
  <si>
    <t>L070: T2/1/1</t>
  </si>
  <si>
    <t>https://www.google.com/maps?q=-8.394065136229731,-34.98010436820961</t>
  </si>
  <si>
    <t>L071: T1/1/6</t>
  </si>
  <si>
    <t>L071: T2/1/1</t>
  </si>
  <si>
    <t>https://www.google.com/maps?q=-8.394101965843703,-34.98009800665028</t>
  </si>
  <si>
    <t>L072: T1/1/5</t>
  </si>
  <si>
    <t>L072: T2/1/1</t>
  </si>
  <si>
    <t>https://www.google.com/maps?q=-8.394515943611621,-34.98007171879629</t>
  </si>
  <si>
    <t>L073: T1/1/6</t>
  </si>
  <si>
    <t>L073: T2/1/1</t>
  </si>
  <si>
    <t>https://www.google.com/maps?q=-8.394540709744033,-34.98006934949468</t>
  </si>
  <si>
    <t>L074: T1/1/2</t>
  </si>
  <si>
    <t>L074: T2/1/1</t>
  </si>
  <si>
    <t>https://www.google.com/maps?q=-8.39443627446032,-34.98070909752835</t>
  </si>
  <si>
    <t>L075: T1/1/1</t>
  </si>
  <si>
    <t>L075: T2/1/1</t>
  </si>
  <si>
    <t>https://www.google.com/maps?q=-8.395225725979795,-34.98137599534356</t>
  </si>
  <si>
    <t>L076: T1/1/2</t>
  </si>
  <si>
    <t>L076: T2/1/1</t>
  </si>
  <si>
    <t>https://www.google.com/maps?q=-8.395124251859327,-34.98146750151291</t>
  </si>
  <si>
    <t>L077: T1/1/3</t>
  </si>
  <si>
    <t>L077: T2/1/1</t>
  </si>
  <si>
    <t>https://www.google.com/maps?q=-8.39456529245095,-34.98217458405846</t>
  </si>
  <si>
    <t>L078: T1/1/4</t>
  </si>
  <si>
    <t>L078: T2/1/1</t>
  </si>
  <si>
    <t>https://www.google.com/maps?q=-8.394137301612771,-34.98206400222836</t>
  </si>
  <si>
    <t>L079: T1/1/1</t>
  </si>
  <si>
    <t>L079: T2/1/1</t>
  </si>
  <si>
    <t>https://www.google.com/maps?q=-8.393733535961838,-34.98147415254873</t>
  </si>
  <si>
    <t>L080: T1/1/3</t>
  </si>
  <si>
    <t>L080: T2/1/1</t>
  </si>
  <si>
    <t>https://www.google.com/maps?q=-8.392973178228337,-34.98058419457563</t>
  </si>
  <si>
    <t>L081: T1/1/4</t>
  </si>
  <si>
    <t>L081: T2/1/1</t>
  </si>
  <si>
    <t>https://www.google.com/maps?q=-8.393159608830874,-34.9806172327275</t>
  </si>
  <si>
    <t>L082: T1/1/5</t>
  </si>
  <si>
    <t>L082: T2/1/1</t>
  </si>
  <si>
    <t>https://www.google.com/maps?q=-8.392996699441309,-34.98049116710096</t>
  </si>
  <si>
    <t>L083: T1/1/1</t>
  </si>
  <si>
    <t>L083: T2/1/1</t>
  </si>
  <si>
    <t>https://www.google.com/maps?q=-8.393354884708874,-34.9813679265949</t>
  </si>
  <si>
    <t>L084: T1/1/2</t>
  </si>
  <si>
    <t>L084: T2/1/1</t>
  </si>
  <si>
    <t>https://www.google.com/maps?q=-8.39337123821898,-34.98140494740467</t>
  </si>
  <si>
    <t>L085: T1/1/3</t>
  </si>
  <si>
    <t>L085: T2/1/1</t>
  </si>
  <si>
    <t>https://www.google.com/maps?q=-8.392665547885436,-34.98144737448115</t>
  </si>
  <si>
    <t>L086: T1/1/4</t>
  </si>
  <si>
    <t>L086: T2/1/1</t>
  </si>
  <si>
    <t>https://www.google.com/maps?q=-8.392593551275104,-34.98145937717768</t>
  </si>
  <si>
    <t>L087: T1/1/5</t>
  </si>
  <si>
    <t>L087: T2/1/1</t>
  </si>
  <si>
    <t>https://www.google.com/maps?q=-8.39262134663708,-34.98139234603293</t>
  </si>
  <si>
    <t>L088: T1/1/6</t>
  </si>
  <si>
    <t>L088: T2/1/1</t>
  </si>
  <si>
    <t>https://www.google.com/maps?q=-8.392196777512515,-34.97293654714609</t>
  </si>
  <si>
    <t>L089: T1/1/7</t>
  </si>
  <si>
    <t>L089: T2/1/1</t>
  </si>
  <si>
    <t>https://www.google.com/maps?q=-8.39223150563182,-34.9728613716107</t>
  </si>
  <si>
    <t>L090: T1/1/8</t>
  </si>
  <si>
    <t>L090: T2/1/1</t>
  </si>
  <si>
    <t>https://www.google.com/maps?q=-8.392168221573607,-34.97283917520677</t>
  </si>
  <si>
    <t>L091: T1/1/9</t>
  </si>
  <si>
    <t>L091: T2/1/1</t>
  </si>
  <si>
    <t>https://www.google.com/maps?q=-8.393928194965712,-34.98187531103486</t>
  </si>
  <si>
    <t>L092: T1/1/6</t>
  </si>
  <si>
    <t>L092: T2/1/1</t>
  </si>
  <si>
    <t>https://www.google.com/maps?q=-8.393039524586428,-34.98058567722471</t>
  </si>
  <si>
    <t>L093: T1/1/1</t>
  </si>
  <si>
    <t>L093: T2/1/1</t>
  </si>
  <si>
    <t>https://www.google.com/maps?q=-8.393863096691657,-34.98196909780188</t>
  </si>
  <si>
    <t>L094: T1/1/6</t>
  </si>
  <si>
    <t>L094: T2/1/1</t>
  </si>
  <si>
    <t>https://www.google.com/maps?q=-8.394450571026178,-34.98217141920166</t>
  </si>
  <si>
    <t>L095: T1/1/1</t>
  </si>
  <si>
    <t>L095: T2/1/1</t>
  </si>
  <si>
    <t>https://www.google.com/maps?q=-8.39460505491663,-34.98103378991059</t>
  </si>
  <si>
    <t>L096: T1/1/2</t>
  </si>
  <si>
    <t>L096: T2/1/1</t>
  </si>
  <si>
    <t>https://www.google.com/maps?q=-8.394624910023708,-34.98093336081025</t>
  </si>
  <si>
    <t>Ponto identificado em ligacao</t>
  </si>
  <si>
    <t>L001: Vni-01</t>
  </si>
  <si>
    <t>L001: Vni-02</t>
  </si>
  <si>
    <t>L002: Vni-01</t>
  </si>
  <si>
    <t>L002: Vni-02</t>
  </si>
  <si>
    <t>L003: Vni-01</t>
  </si>
  <si>
    <t>L003: Vni-02</t>
  </si>
  <si>
    <t>BR-PE-IPO1-RTC-001 | BR-PE-IPO1-RTC-003 | BR-PE-IPO1-SDE-002 | BR-PE-IPO1-SWC-001-02</t>
  </si>
  <si>
    <t>L004: NIC | L005: NIC | L007: Vni-06 | L008: Vni0/3</t>
  </si>
  <si>
    <t>L004: Vni-02 | L005: Vni-05 | L007: Vni-06 | L008: Gi2/0/1</t>
  </si>
  <si>
    <t>L004 | L005 | L007 | L008</t>
  </si>
  <si>
    <t>BR-PE-IPO1-RTC-002 | BR-PE-IPO1-SDE-001</t>
  </si>
  <si>
    <t>L006: NIC | L007: Vni-06</t>
  </si>
  <si>
    <t>L006: Vni-02 | L007: Vni-06</t>
  </si>
  <si>
    <t>L006 | L007</t>
  </si>
  <si>
    <t>BR-PE-IPO1-SDE-001 | BR-PE-IPO1-RTV-001 | BR-PE-IPO1-SWA-001-02 | BR-PE-IPO1-SWA-007 | BR-PE-IPO1-SWA-010 | BR-PE-IPO1-SWA-013</t>
  </si>
  <si>
    <t>L008: Gi2/0/1 | L009: Gi1/1/24 | L010: T2/1/4 | L018: T2/1/2 | L020: T2/1/1 | L036: T2/1/3</t>
  </si>
  <si>
    <t>L008: Vni0/3 | L009: Gi1/1/1 | L010: T2/1/1 | L018: T2/1/1 | L020: T1/1/1 | L036: T1/1/1</t>
  </si>
  <si>
    <t>UTP | Virtual/Overlay | Fibra LX | Fibra SX</t>
  </si>
  <si>
    <t>L008 | L009 | L010 | L018 | L020 | L036</t>
  </si>
  <si>
    <t>L010: T1/1/5</t>
  </si>
  <si>
    <t>L010: T1/1/1</t>
  </si>
  <si>
    <t>BR-PE-IPO1-SWC-001-01 | BR-PE-IPO1-AP-001</t>
  </si>
  <si>
    <t>L010: T1/1/1 | L021: Gi1/0/6</t>
  </si>
  <si>
    <t>L010: T1/1/5 | L021: Gi1/0/1</t>
  </si>
  <si>
    <t>UTP | WAN</t>
  </si>
  <si>
    <t>L010 | L021</t>
  </si>
  <si>
    <t>BR-PE-IPO1-SWC-001-02 | BR-PE-IPO1-AP-002 | BR-PE-IPO1-AP-003</t>
  </si>
  <si>
    <t>L010: T2/1/1 | L022: Gi2/0/9 | L023: Gi2/0/6</t>
  </si>
  <si>
    <t>L010: T2/1/4 | L022: Gi1/0/1 | L023: Gi1/0/1</t>
  </si>
  <si>
    <t>L010 | L022 | L023</t>
  </si>
  <si>
    <t>Camera perimetral</t>
  </si>
  <si>
    <t>L097: T1/1/8</t>
  </si>
  <si>
    <t>L097: T2/1/1</t>
  </si>
  <si>
    <t>https://www.google.com/maps?q=-8.394565068035355,-34.98219609091107</t>
  </si>
  <si>
    <t>L098: T1/1/9</t>
  </si>
  <si>
    <t>L098: T2/1/1</t>
  </si>
  <si>
    <t>https://www.google.com/maps?q=-8.394407671205915,-34.98202551201338</t>
  </si>
  <si>
    <t>L099: T1/1/1</t>
  </si>
  <si>
    <t>L099: T2/1/1</t>
  </si>
  <si>
    <t>https://www.google.com/maps?q=-8.394937021059343,-34.98075268662764</t>
  </si>
  <si>
    <t>L100: T1/1/2</t>
  </si>
  <si>
    <t>L100: T2/1/1</t>
  </si>
  <si>
    <t>https://www.google.com/maps?q=-8.39500289397036,-34.9810900746526</t>
  </si>
  <si>
    <t>L101: T1/1/3</t>
  </si>
  <si>
    <t>L101: T2/1/1</t>
  </si>
  <si>
    <t>https://www.google.com/maps?q=-8.395097646379991,-34.98108083393364</t>
  </si>
  <si>
    <t>L102: T1/1/4</t>
  </si>
  <si>
    <t>L102: T2/1/1</t>
  </si>
  <si>
    <t>https://www.google.com/maps?q=-8.395073393358041,-34.98074470728319</t>
  </si>
  <si>
    <t>BUNGE Brasil - Moinho Ipojuca | Posicionamento geografico das cameras</t>
  </si>
  <si>
    <t>Pontos normalizados em latitude/longitude decimal. Clique nos links da tabela para abrir no Google Maps.</t>
  </si>
  <si>
    <t>Link Imagem</t>
  </si>
  <si>
    <t>Total Geral</t>
  </si>
  <si>
    <t>ACESS POINT</t>
  </si>
  <si>
    <t>APLICACAO</t>
  </si>
  <si>
    <t>SWITCH ACESSO</t>
  </si>
  <si>
    <t>SWITCH CORE</t>
  </si>
  <si>
    <t>SWITCH CORE central da topologia</t>
  </si>
  <si>
    <t>SWITCH INDUSTRIAL</t>
  </si>
  <si>
    <t>FATURAMENTO</t>
  </si>
  <si>
    <t>LABORATORIO</t>
  </si>
  <si>
    <t>SUP. MOAGEM</t>
  </si>
  <si>
    <t>CORE</t>
  </si>
  <si>
    <t>Equipamento horizontal à direita do CORE</t>
  </si>
  <si>
    <t>Interliga RTC-001, RTC-003 e CORE</t>
  </si>
  <si>
    <t>PORTARIA</t>
  </si>
  <si>
    <t>SALA DE SERVIDORES</t>
  </si>
  <si>
    <t>SUBESTACAO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</si>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</sst>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</font>
    <font>
      <b/>
      <sz val="14"/>
      <color rgb="FFFFFFFF"/>
      <name val="Calibri"/>
    </font>
    <font>
      <i/>
      <sz val="10"/>
      <color rgb="FF404040"/>
      <name val="Calibri"/>
    </font>
    <font>
      <b/>
      <sz val="11"/>
      <color rgb="FF1F1F1F"/>
      <name val="Calibri"/>
    </font>
    <font>
      <b/>
      <sz val="11"/>
      <name val="Calibri"/>
    </font>
    <font>
      <b/>
      <sz val="15"/>
      <color rgb="FFFFFFFF"/>
      <name val="Calibri"/>
    </font>
    <font>
      <i/>
      <sz val="11"/>
      <color rgb="FF64748B"/>
      <name val="Calibri"/>
    </font>
    <font>
      <b/>
      <sz val="11"/>
      <color rgb="FF172033"/>
      <name val="Calibri"/>
    </font>
    <font>
      <sz val="9"/>
      <color rgb="FF172033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123A6D"/>
      </patternFill>
    </fill>
    <fill>
      <patternFill patternType="solid">
        <fgColor rgb="FFE7E6E6"/>
      </patternFill>
    </fill>
    <fill>
      <patternFill patternType="solid">
        <fgColor rgb="FFDCEAF7"/>
      </patternFill>
    </fill>
    <fill>
      <patternFill patternType="solid">
        <fgColor rgb="FFEAF5EA"/>
      </patternFill>
    </fill>
    <fill>
      <patternFill patternType="solid">
        <fgColor rgb="FFFFF2CC"/>
      </patternFill>
    </fill>
    <fill>
      <patternFill patternType="solid">
        <fgColor rgb="FFFDE9E7"/>
      </patternFill>
    </fill>
    <fill>
      <patternFill patternType="solid">
        <fgColor rgb="FFD9EDEB"/>
      </patternFill>
    </fill>
    <fill>
      <patternFill patternType="solid">
        <fgColor rgb="FF173F73"/>
      </patternFill>
    </fill>
    <fill>
      <patternFill patternType="solid">
        <fgColor rgb="FFEDF4FA"/>
      </patternFill>
    </fill>
    <fill>
      <patternFill patternType="solid">
        <fgColor rgb="FFDCEAF7"/>
      </patternFill>
    </fill>
    <fill>
      <patternFill patternType="solid">
        <fgColor rgb="FFE8F4EA"/>
      </patternFill>
    </fill>
    <fill>
      <patternFill patternType="solid">
        <fgColor rgb="FFF8FAFC"/>
      </patternFill>
    </fill>
  </fills>
  <borders count="8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64" fontId="8" fillId="0" borderId="5" xfId="0" applyNumberFormat="1" applyFont="1" applyBorder="1" applyAlignment="1">
      <alignment vertical="center" wrapText="1"/>
    </xf>
    <xf numFmtId="164" fontId="8" fillId="0" borderId="6" xfId="0" applyNumberFormat="1" applyFont="1" applyBorder="1" applyAlignment="1">
      <alignment vertical="center" wrapText="1"/>
    </xf>
    <xf numFmtId="164" fontId="8" fillId="0" borderId="7" xfId="0" applyNumberFormat="1" applyFont="1" applyBorder="1" applyAlignment="1">
      <alignment vertical="center" wrapText="1"/>
    </xf>
    <xf numFmtId="0" fontId="8" fillId="12" borderId="5" xfId="0" applyFont="1" applyFill="1" applyBorder="1" applyAlignment="1">
      <alignment vertical="center" wrapText="1"/>
    </xf>
    <xf numFmtId="0" fontId="8" fillId="12" borderId="6" xfId="0" applyFont="1" applyFill="1" applyBorder="1" applyAlignment="1">
      <alignment vertical="center" wrapText="1"/>
    </xf>
    <xf numFmtId="0" fontId="8" fillId="12" borderId="7" xfId="0" applyFont="1" applyFill="1" applyBorder="1" applyAlignment="1">
      <alignment vertical="center" wrapText="1"/>
    </xf>
    <xf numFmtId="0" fontId="7" fillId="11" borderId="0" xfId="0" applyFont="1" applyFill="1" applyAlignment="1">
      <alignment horizontal="center" wrapText="1"/>
    </xf>
    <xf numFmtId="0" fontId="0" fillId="13" borderId="0" xfId="0" applyFill="1"/>
    <xf numFmtId="0" fontId="2" fillId="3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4" fillId="8" borderId="0" xfId="0" applyFont="1" applyFill="1"/>
    <xf numFmtId="0" fontId="1" fillId="2" borderId="0" xfId="0" applyFont="1" applyFill="1" applyAlignment="1">
      <alignment horizontal="center"/>
    </xf>
    <xf numFmtId="0" fontId="5" fillId="9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jpg"/><Relationship Id="rId34" Type="http://schemas.openxmlformats.org/officeDocument/2006/relationships/image" Target="../media/image34.jpg"/><Relationship Id="rId42" Type="http://schemas.openxmlformats.org/officeDocument/2006/relationships/image" Target="../media/image42.jp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41" Type="http://schemas.openxmlformats.org/officeDocument/2006/relationships/image" Target="../media/image41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pn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8" Type="http://schemas.openxmlformats.org/officeDocument/2006/relationships/image" Target="../media/image8.jpg"/><Relationship Id="rId3" Type="http://schemas.openxmlformats.org/officeDocument/2006/relationships/image" Target="../media/image3.pn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411480</xdr:colOff>
      <xdr:row>0</xdr:row>
      <xdr:rowOff>121920</xdr:rowOff>
    </xdr:from>
    <xdr:to>
      <xdr:col>12</xdr:col>
      <xdr:colOff>411480</xdr:colOff>
      <xdr:row>14</xdr:row>
      <xdr:rowOff>28575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TIPO A">
              <a:extLst>
                <a:ext uri="{FF2B5EF4-FFF2-40B4-BE49-F238E27FC236}">
                  <a16:creationId xmlns:a16="http://schemas.microsoft.com/office/drawing/2014/main" id="{6F2E7426-2088-6CC1-015C-1FF2DF6DF51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340340" y="121920"/>
              <a:ext cx="182880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10</xdr:col>
      <xdr:colOff>205740</xdr:colOff>
      <xdr:row>23</xdr:row>
      <xdr:rowOff>7620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Tipo">
              <a:extLst>
                <a:ext uri="{FF2B5EF4-FFF2-40B4-BE49-F238E27FC236}">
                  <a16:creationId xmlns:a16="http://schemas.microsoft.com/office/drawing/2014/main" id="{74134B85-8FF8-E628-971C-070CCC8474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13920" y="0"/>
              <a:ext cx="1996440" cy="42138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4</xdr:row>
      <xdr:rowOff>38100</xdr:rowOff>
    </xdr:from>
    <xdr:ext cx="876300" cy="552450"/>
    <xdr:pic>
      <xdr:nvPicPr>
        <xdr:cNvPr id="2" name="1ec84fc5-b32b-4cbd-9653-71a84af9fc0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38100</xdr:rowOff>
    </xdr:from>
    <xdr:ext cx="876300" cy="552450"/>
    <xdr:pic>
      <xdr:nvPicPr>
        <xdr:cNvPr id="3" name="f394a2d7-985f-44a1-8cc9-624a6d7c31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</xdr:row>
      <xdr:rowOff>38100</xdr:rowOff>
    </xdr:from>
    <xdr:ext cx="876300" cy="552450"/>
    <xdr:pic>
      <xdr:nvPicPr>
        <xdr:cNvPr id="4" name="4c8a79cb-de73-432d-a0e5-4be104f7b98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</xdr:row>
      <xdr:rowOff>38100</xdr:rowOff>
    </xdr:from>
    <xdr:ext cx="876300" cy="552450"/>
    <xdr:pic>
      <xdr:nvPicPr>
        <xdr:cNvPr id="5" name="bfb13d29-1c7f-47c6-a165-5c0b6d04873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</xdr:row>
      <xdr:rowOff>38100</xdr:rowOff>
    </xdr:from>
    <xdr:ext cx="876300" cy="552450"/>
    <xdr:pic>
      <xdr:nvPicPr>
        <xdr:cNvPr id="6" name="1f517de7-8500-4ca9-b0fe-4bfebe72835b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</xdr:row>
      <xdr:rowOff>38100</xdr:rowOff>
    </xdr:from>
    <xdr:ext cx="876300" cy="552450"/>
    <xdr:pic>
      <xdr:nvPicPr>
        <xdr:cNvPr id="7" name="076ccf5e-fc66-47ab-8834-61f4798d6432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</xdr:row>
      <xdr:rowOff>38100</xdr:rowOff>
    </xdr:from>
    <xdr:ext cx="876300" cy="552450"/>
    <xdr:pic>
      <xdr:nvPicPr>
        <xdr:cNvPr id="8" name="1821b8ec-861a-429a-bd07-011c6ce03c05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</xdr:row>
      <xdr:rowOff>38100</xdr:rowOff>
    </xdr:from>
    <xdr:ext cx="876300" cy="552450"/>
    <xdr:pic>
      <xdr:nvPicPr>
        <xdr:cNvPr id="9" name="86d3d517-f06e-4406-bfa5-cb0f007c3a8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</xdr:row>
      <xdr:rowOff>38100</xdr:rowOff>
    </xdr:from>
    <xdr:ext cx="876300" cy="552450"/>
    <xdr:pic>
      <xdr:nvPicPr>
        <xdr:cNvPr id="10" name="2e9493ec-65d3-4c7e-b57d-ef897d17036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</xdr:row>
      <xdr:rowOff>38100</xdr:rowOff>
    </xdr:from>
    <xdr:ext cx="876300" cy="552450"/>
    <xdr:pic>
      <xdr:nvPicPr>
        <xdr:cNvPr id="11" name="76b12d95-ae61-43ef-92eb-89b661f0a87e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</xdr:row>
      <xdr:rowOff>38100</xdr:rowOff>
    </xdr:from>
    <xdr:ext cx="876300" cy="552450"/>
    <xdr:pic>
      <xdr:nvPicPr>
        <xdr:cNvPr id="12" name="7d759cb2-c4cd-4722-bcb9-7fbe367890ee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</xdr:row>
      <xdr:rowOff>38100</xdr:rowOff>
    </xdr:from>
    <xdr:ext cx="876300" cy="552450"/>
    <xdr:pic>
      <xdr:nvPicPr>
        <xdr:cNvPr id="13" name="d5b2704f-ef27-4b89-b31a-64f9c370bd7b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</xdr:row>
      <xdr:rowOff>38100</xdr:rowOff>
    </xdr:from>
    <xdr:ext cx="876300" cy="552450"/>
    <xdr:pic>
      <xdr:nvPicPr>
        <xdr:cNvPr id="14" name="058819d2-b64a-4e86-8dac-543cc6ee7a75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17</xdr:row>
      <xdr:rowOff>38100</xdr:rowOff>
    </xdr:from>
    <xdr:ext cx="876300" cy="552450"/>
    <xdr:pic>
      <xdr:nvPicPr>
        <xdr:cNvPr id="15" name="9ec939ae-3448-4739-ab7e-c948b24aa4f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18</xdr:row>
      <xdr:rowOff>38100</xdr:rowOff>
    </xdr:from>
    <xdr:ext cx="876300" cy="552450"/>
    <xdr:pic>
      <xdr:nvPicPr>
        <xdr:cNvPr id="16" name="b18a3f02-67ba-45bb-95e7-a4b224d15e22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19</xdr:row>
      <xdr:rowOff>38100</xdr:rowOff>
    </xdr:from>
    <xdr:ext cx="876300" cy="552450"/>
    <xdr:pic>
      <xdr:nvPicPr>
        <xdr:cNvPr id="17" name="b883b26b-1382-4d93-a3fe-7ad22b2c5ffe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20</xdr:row>
      <xdr:rowOff>38100</xdr:rowOff>
    </xdr:from>
    <xdr:ext cx="876300" cy="552450"/>
    <xdr:pic>
      <xdr:nvPicPr>
        <xdr:cNvPr id="18" name="666e2745-cb86-437b-a72d-48869f82df05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21</xdr:row>
      <xdr:rowOff>38100</xdr:rowOff>
    </xdr:from>
    <xdr:ext cx="876300" cy="552450"/>
    <xdr:pic>
      <xdr:nvPicPr>
        <xdr:cNvPr id="19" name="a08aa453-5f79-4b6b-8b40-028f1ff0f09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22</xdr:row>
      <xdr:rowOff>38100</xdr:rowOff>
    </xdr:from>
    <xdr:ext cx="876300" cy="552450"/>
    <xdr:pic>
      <xdr:nvPicPr>
        <xdr:cNvPr id="20" name="85b27a60-0ea1-462d-b6de-911c68e61cdd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23</xdr:row>
      <xdr:rowOff>38100</xdr:rowOff>
    </xdr:from>
    <xdr:ext cx="876300" cy="552450"/>
    <xdr:pic>
      <xdr:nvPicPr>
        <xdr:cNvPr id="21" name="0d18c4a7-6edd-41a8-8063-89dc2c6481cb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24</xdr:row>
      <xdr:rowOff>38100</xdr:rowOff>
    </xdr:from>
    <xdr:ext cx="876300" cy="552450"/>
    <xdr:pic>
      <xdr:nvPicPr>
        <xdr:cNvPr id="22" name="8c688b67-930c-44b7-9304-d0e9faae7fde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25</xdr:row>
      <xdr:rowOff>38100</xdr:rowOff>
    </xdr:from>
    <xdr:ext cx="876300" cy="552450"/>
    <xdr:pic>
      <xdr:nvPicPr>
        <xdr:cNvPr id="23" name="059010f9-2954-4842-bfcf-47adbfc96c9c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26</xdr:row>
      <xdr:rowOff>38100</xdr:rowOff>
    </xdr:from>
    <xdr:ext cx="876300" cy="552450"/>
    <xdr:pic>
      <xdr:nvPicPr>
        <xdr:cNvPr id="24" name="d2dedc8d-426b-4216-90a2-f91a206b136e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27</xdr:row>
      <xdr:rowOff>38100</xdr:rowOff>
    </xdr:from>
    <xdr:ext cx="876300" cy="552450"/>
    <xdr:pic>
      <xdr:nvPicPr>
        <xdr:cNvPr id="25" name="d8106716-0b4a-4ea1-90a2-a0c798fc43a6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28</xdr:row>
      <xdr:rowOff>38100</xdr:rowOff>
    </xdr:from>
    <xdr:ext cx="876300" cy="552450"/>
    <xdr:pic>
      <xdr:nvPicPr>
        <xdr:cNvPr id="26" name="0caf6dde-871f-4348-b121-def0d93c4fe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29</xdr:row>
      <xdr:rowOff>38100</xdr:rowOff>
    </xdr:from>
    <xdr:ext cx="876300" cy="552450"/>
    <xdr:pic>
      <xdr:nvPicPr>
        <xdr:cNvPr id="27" name="cf369672-feb1-4c7e-b4b1-69a569bb181a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30</xdr:row>
      <xdr:rowOff>38100</xdr:rowOff>
    </xdr:from>
    <xdr:ext cx="876300" cy="552450"/>
    <xdr:pic>
      <xdr:nvPicPr>
        <xdr:cNvPr id="28" name="f72e4a6e-a9b0-4860-a308-6e34a7c6ace4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31</xdr:row>
      <xdr:rowOff>38100</xdr:rowOff>
    </xdr:from>
    <xdr:ext cx="876300" cy="552450"/>
    <xdr:pic>
      <xdr:nvPicPr>
        <xdr:cNvPr id="29" name="dea5e43c-9cbf-45a9-9e50-3e540d88069a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32</xdr:row>
      <xdr:rowOff>38100</xdr:rowOff>
    </xdr:from>
    <xdr:ext cx="876300" cy="552450"/>
    <xdr:pic>
      <xdr:nvPicPr>
        <xdr:cNvPr id="30" name="c640253d-501d-4087-bef1-ff56154e8895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33</xdr:row>
      <xdr:rowOff>38100</xdr:rowOff>
    </xdr:from>
    <xdr:ext cx="876300" cy="552450"/>
    <xdr:pic>
      <xdr:nvPicPr>
        <xdr:cNvPr id="31" name="5e1450e4-94d6-43d0-a2b0-15d3456ca7e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34</xdr:row>
      <xdr:rowOff>38100</xdr:rowOff>
    </xdr:from>
    <xdr:ext cx="876300" cy="552450"/>
    <xdr:pic>
      <xdr:nvPicPr>
        <xdr:cNvPr id="32" name="5ec3e133-5af1-45a7-aa0f-4ef31410f09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35</xdr:row>
      <xdr:rowOff>38100</xdr:rowOff>
    </xdr:from>
    <xdr:ext cx="876300" cy="552450"/>
    <xdr:pic>
      <xdr:nvPicPr>
        <xdr:cNvPr id="33" name="1f9edfbf-e515-4c46-ac60-d0d1ce386f50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36</xdr:row>
      <xdr:rowOff>38100</xdr:rowOff>
    </xdr:from>
    <xdr:ext cx="876300" cy="552450"/>
    <xdr:pic>
      <xdr:nvPicPr>
        <xdr:cNvPr id="34" name="0c8afa60-d677-4555-81bb-571d791785dc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37</xdr:row>
      <xdr:rowOff>38100</xdr:rowOff>
    </xdr:from>
    <xdr:ext cx="876300" cy="552450"/>
    <xdr:pic>
      <xdr:nvPicPr>
        <xdr:cNvPr id="35" name="1471e034-884d-4f7d-8980-f15ccd9e3d45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38</xdr:row>
      <xdr:rowOff>38100</xdr:rowOff>
    </xdr:from>
    <xdr:ext cx="876300" cy="552450"/>
    <xdr:pic>
      <xdr:nvPicPr>
        <xdr:cNvPr id="36" name="ba7a97e8-7e21-4f8f-9a37-6142e89aaea2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39</xdr:row>
      <xdr:rowOff>38100</xdr:rowOff>
    </xdr:from>
    <xdr:ext cx="876300" cy="552450"/>
    <xdr:pic>
      <xdr:nvPicPr>
        <xdr:cNvPr id="37" name="dda79a9e-ff1a-4a26-972f-a22eb4146df8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40</xdr:row>
      <xdr:rowOff>38100</xdr:rowOff>
    </xdr:from>
    <xdr:ext cx="876300" cy="552450"/>
    <xdr:pic>
      <xdr:nvPicPr>
        <xdr:cNvPr id="38" name="9433fb72-4c76-4d7f-bf75-3c0e499a2e44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41</xdr:row>
      <xdr:rowOff>38100</xdr:rowOff>
    </xdr:from>
    <xdr:ext cx="876300" cy="552450"/>
    <xdr:pic>
      <xdr:nvPicPr>
        <xdr:cNvPr id="39" name="ee12e79d-f0ca-4af8-b4a6-20daf27515ed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42</xdr:row>
      <xdr:rowOff>38100</xdr:rowOff>
    </xdr:from>
    <xdr:ext cx="876300" cy="552450"/>
    <xdr:pic>
      <xdr:nvPicPr>
        <xdr:cNvPr id="40" name="9a60aa12-c20b-4367-a0e1-d87f294c161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43</xdr:row>
      <xdr:rowOff>38100</xdr:rowOff>
    </xdr:from>
    <xdr:ext cx="876300" cy="552450"/>
    <xdr:pic>
      <xdr:nvPicPr>
        <xdr:cNvPr id="41" name="59e2ac09-f2fe-4ea2-8265-213fd37a30dc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44</xdr:row>
      <xdr:rowOff>38100</xdr:rowOff>
    </xdr:from>
    <xdr:ext cx="876300" cy="552450"/>
    <xdr:pic>
      <xdr:nvPicPr>
        <xdr:cNvPr id="42" name="e76e6eca-064f-4795-b743-af0f5da660c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45</xdr:row>
      <xdr:rowOff>38100</xdr:rowOff>
    </xdr:from>
    <xdr:ext cx="876300" cy="552450"/>
    <xdr:pic>
      <xdr:nvPicPr>
        <xdr:cNvPr id="43" name="92aeb8dd-6e18-4e4e-bbaa-082db52e75e4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46</xdr:row>
      <xdr:rowOff>38100</xdr:rowOff>
    </xdr:from>
    <xdr:ext cx="876300" cy="552450"/>
    <xdr:pic>
      <xdr:nvPicPr>
        <xdr:cNvPr id="44" name="4903817b-1152-41e9-89f9-d85bb0ba14a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47</xdr:row>
      <xdr:rowOff>38100</xdr:rowOff>
    </xdr:from>
    <xdr:ext cx="876300" cy="552450"/>
    <xdr:pic>
      <xdr:nvPicPr>
        <xdr:cNvPr id="45" name="6e0c1406-2654-4222-a359-5f1c50a5c84a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48</xdr:row>
      <xdr:rowOff>38100</xdr:rowOff>
    </xdr:from>
    <xdr:ext cx="876300" cy="552450"/>
    <xdr:pic>
      <xdr:nvPicPr>
        <xdr:cNvPr id="46" name="b1cf8a47-9058-4b53-9ec9-96a1fbcf8aed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49</xdr:row>
      <xdr:rowOff>38100</xdr:rowOff>
    </xdr:from>
    <xdr:ext cx="876300" cy="552450"/>
    <xdr:pic>
      <xdr:nvPicPr>
        <xdr:cNvPr id="47" name="f31b5b16-a080-4806-afb7-2f613516ba4b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50</xdr:row>
      <xdr:rowOff>38100</xdr:rowOff>
    </xdr:from>
    <xdr:ext cx="876300" cy="552450"/>
    <xdr:pic>
      <xdr:nvPicPr>
        <xdr:cNvPr id="48" name="0b06f792-9bd6-4108-8b96-99900226c20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51</xdr:row>
      <xdr:rowOff>38100</xdr:rowOff>
    </xdr:from>
    <xdr:ext cx="876300" cy="552450"/>
    <xdr:pic>
      <xdr:nvPicPr>
        <xdr:cNvPr id="49" name="8db5010a-04dc-418d-a0af-bf3da94f26ad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52</xdr:row>
      <xdr:rowOff>38100</xdr:rowOff>
    </xdr:from>
    <xdr:ext cx="876300" cy="552450"/>
    <xdr:pic>
      <xdr:nvPicPr>
        <xdr:cNvPr id="50" name="b6115d79-243c-4213-9c9b-afeef60969fa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53</xdr:row>
      <xdr:rowOff>38100</xdr:rowOff>
    </xdr:from>
    <xdr:ext cx="876300" cy="552450"/>
    <xdr:pic>
      <xdr:nvPicPr>
        <xdr:cNvPr id="51" name="be1ec23e-6f08-4ffe-b198-456a908443e5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54</xdr:row>
      <xdr:rowOff>38100</xdr:rowOff>
    </xdr:from>
    <xdr:ext cx="876300" cy="552450"/>
    <xdr:pic>
      <xdr:nvPicPr>
        <xdr:cNvPr id="52" name="efa1340a-9334-4e1b-a23e-ba8b3b37fb7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55</xdr:row>
      <xdr:rowOff>38100</xdr:rowOff>
    </xdr:from>
    <xdr:ext cx="876300" cy="552450"/>
    <xdr:pic>
      <xdr:nvPicPr>
        <xdr:cNvPr id="53" name="a016fe03-a572-42dd-b677-f7a48771ec89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56</xdr:row>
      <xdr:rowOff>38100</xdr:rowOff>
    </xdr:from>
    <xdr:ext cx="876300" cy="552450"/>
    <xdr:pic>
      <xdr:nvPicPr>
        <xdr:cNvPr id="54" name="bd24a450-26c3-4d52-8ac1-f6867bed9589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57</xdr:row>
      <xdr:rowOff>38100</xdr:rowOff>
    </xdr:from>
    <xdr:ext cx="876300" cy="552450"/>
    <xdr:pic>
      <xdr:nvPicPr>
        <xdr:cNvPr id="55" name="a4aad596-72f1-4ad0-8aab-da549cbfc845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58</xdr:row>
      <xdr:rowOff>38100</xdr:rowOff>
    </xdr:from>
    <xdr:ext cx="876300" cy="552450"/>
    <xdr:pic>
      <xdr:nvPicPr>
        <xdr:cNvPr id="56" name="58794b5b-8c64-45a6-a800-038ffa0a3546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59</xdr:row>
      <xdr:rowOff>38100</xdr:rowOff>
    </xdr:from>
    <xdr:ext cx="876300" cy="552450"/>
    <xdr:pic>
      <xdr:nvPicPr>
        <xdr:cNvPr id="57" name="2171f2a7-80e9-46e3-9f6c-7c917c72b38e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60</xdr:row>
      <xdr:rowOff>38100</xdr:rowOff>
    </xdr:from>
    <xdr:ext cx="876300" cy="552450"/>
    <xdr:pic>
      <xdr:nvPicPr>
        <xdr:cNvPr id="58" name="45e5daaa-f0ec-4753-b089-67c221abf6bb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61</xdr:row>
      <xdr:rowOff>38100</xdr:rowOff>
    </xdr:from>
    <xdr:ext cx="876300" cy="552450"/>
    <xdr:pic>
      <xdr:nvPicPr>
        <xdr:cNvPr id="59" name="b17983f0-b791-4388-b58b-8b7d79c42f66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62</xdr:row>
      <xdr:rowOff>38100</xdr:rowOff>
    </xdr:from>
    <xdr:ext cx="876300" cy="552450"/>
    <xdr:pic>
      <xdr:nvPicPr>
        <xdr:cNvPr id="60" name="fc2c3963-8f34-4e6c-9f35-767c4f52d4dd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63</xdr:row>
      <xdr:rowOff>38100</xdr:rowOff>
    </xdr:from>
    <xdr:ext cx="876300" cy="552450"/>
    <xdr:pic>
      <xdr:nvPicPr>
        <xdr:cNvPr id="61" name="015003ff-d9c7-459c-a0c5-6afe1a51516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64</xdr:row>
      <xdr:rowOff>38100</xdr:rowOff>
    </xdr:from>
    <xdr:ext cx="876300" cy="552450"/>
    <xdr:pic>
      <xdr:nvPicPr>
        <xdr:cNvPr id="62" name="ce805721-08bf-42c7-842a-24abb6848ce5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65</xdr:row>
      <xdr:rowOff>38100</xdr:rowOff>
    </xdr:from>
    <xdr:ext cx="876300" cy="552450"/>
    <xdr:pic>
      <xdr:nvPicPr>
        <xdr:cNvPr id="63" name="9b929c16-2530-4a5e-96ea-e0dbf3ec285b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66</xdr:row>
      <xdr:rowOff>38100</xdr:rowOff>
    </xdr:from>
    <xdr:ext cx="876300" cy="552450"/>
    <xdr:pic>
      <xdr:nvPicPr>
        <xdr:cNvPr id="64" name="6305d628-081a-41d5-a122-8445659cf7a2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67</xdr:row>
      <xdr:rowOff>38100</xdr:rowOff>
    </xdr:from>
    <xdr:ext cx="876300" cy="552450"/>
    <xdr:pic>
      <xdr:nvPicPr>
        <xdr:cNvPr id="65" name="945c6834-2b99-4f6f-a24c-cd7585008a46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68</xdr:row>
      <xdr:rowOff>38100</xdr:rowOff>
    </xdr:from>
    <xdr:ext cx="876300" cy="552450"/>
    <xdr:pic>
      <xdr:nvPicPr>
        <xdr:cNvPr id="66" name="4e92bf44-835c-4575-97e8-3806dcc90514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69</xdr:row>
      <xdr:rowOff>38100</xdr:rowOff>
    </xdr:from>
    <xdr:ext cx="876300" cy="552450"/>
    <xdr:pic>
      <xdr:nvPicPr>
        <xdr:cNvPr id="67" name="da6bd6b8-1fb9-4288-b7ab-673b71bb3e50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70</xdr:row>
      <xdr:rowOff>38100</xdr:rowOff>
    </xdr:from>
    <xdr:ext cx="876300" cy="552450"/>
    <xdr:pic>
      <xdr:nvPicPr>
        <xdr:cNvPr id="68" name="e7e167f1-b449-45aa-8103-27d2eae26fd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71</xdr:row>
      <xdr:rowOff>38100</xdr:rowOff>
    </xdr:from>
    <xdr:ext cx="876300" cy="552450"/>
    <xdr:pic>
      <xdr:nvPicPr>
        <xdr:cNvPr id="69" name="9b15c01b-2939-48aa-a764-4a655e0e4da2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72</xdr:row>
      <xdr:rowOff>38100</xdr:rowOff>
    </xdr:from>
    <xdr:ext cx="876300" cy="552450"/>
    <xdr:pic>
      <xdr:nvPicPr>
        <xdr:cNvPr id="70" name="075c421f-1f16-400c-9e65-6320ca0f03d6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73</xdr:row>
      <xdr:rowOff>38100</xdr:rowOff>
    </xdr:from>
    <xdr:ext cx="876300" cy="552450"/>
    <xdr:pic>
      <xdr:nvPicPr>
        <xdr:cNvPr id="71" name="8586cb95-144e-4dfa-869f-d8e4da88be9c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74</xdr:row>
      <xdr:rowOff>38100</xdr:rowOff>
    </xdr:from>
    <xdr:ext cx="876300" cy="552450"/>
    <xdr:pic>
      <xdr:nvPicPr>
        <xdr:cNvPr id="72" name="1d1520a7-aa02-4d9b-baff-834bbfd4e5b9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75</xdr:row>
      <xdr:rowOff>38100</xdr:rowOff>
    </xdr:from>
    <xdr:ext cx="876300" cy="552450"/>
    <xdr:pic>
      <xdr:nvPicPr>
        <xdr:cNvPr id="73" name="3456a1d4-b8f0-4c6a-a590-1c6ef9620af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76</xdr:row>
      <xdr:rowOff>38100</xdr:rowOff>
    </xdr:from>
    <xdr:ext cx="876300" cy="552450"/>
    <xdr:pic>
      <xdr:nvPicPr>
        <xdr:cNvPr id="74" name="92a48f18-9ea2-472e-92b7-17b1d25883e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77</xdr:row>
      <xdr:rowOff>38100</xdr:rowOff>
    </xdr:from>
    <xdr:ext cx="876300" cy="552450"/>
    <xdr:pic>
      <xdr:nvPicPr>
        <xdr:cNvPr id="75" name="615e0593-24d3-4443-9a64-d2c1b352bd3a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78</xdr:row>
      <xdr:rowOff>38100</xdr:rowOff>
    </xdr:from>
    <xdr:ext cx="876300" cy="552450"/>
    <xdr:pic>
      <xdr:nvPicPr>
        <xdr:cNvPr id="76" name="067175de-14cc-46c3-bdbe-90f3c19caf16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79</xdr:row>
      <xdr:rowOff>38100</xdr:rowOff>
    </xdr:from>
    <xdr:ext cx="876300" cy="552450"/>
    <xdr:pic>
      <xdr:nvPicPr>
        <xdr:cNvPr id="77" name="a0423c52-7618-4bb3-8a9f-252bf730b9b7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80</xdr:row>
      <xdr:rowOff>38100</xdr:rowOff>
    </xdr:from>
    <xdr:ext cx="876300" cy="552450"/>
    <xdr:pic>
      <xdr:nvPicPr>
        <xdr:cNvPr id="78" name="47547d78-e0d6-4f0f-b863-10949548e9ec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81</xdr:row>
      <xdr:rowOff>38100</xdr:rowOff>
    </xdr:from>
    <xdr:ext cx="876300" cy="552450"/>
    <xdr:pic>
      <xdr:nvPicPr>
        <xdr:cNvPr id="79" name="e58a99a4-6ea7-4bf9-ab2e-bc64feed882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82</xdr:row>
      <xdr:rowOff>38100</xdr:rowOff>
    </xdr:from>
    <xdr:ext cx="876300" cy="552450"/>
    <xdr:pic>
      <xdr:nvPicPr>
        <xdr:cNvPr id="80" name="9ee0be1d-d0c0-4966-962a-7460b68569e6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83</xdr:row>
      <xdr:rowOff>38100</xdr:rowOff>
    </xdr:from>
    <xdr:ext cx="876300" cy="552450"/>
    <xdr:pic>
      <xdr:nvPicPr>
        <xdr:cNvPr id="81" name="a88ee791-353b-4c42-b6c3-8999287a3618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84</xdr:row>
      <xdr:rowOff>38100</xdr:rowOff>
    </xdr:from>
    <xdr:ext cx="876300" cy="552450"/>
    <xdr:pic>
      <xdr:nvPicPr>
        <xdr:cNvPr id="82" name="385f0c86-e7b7-4095-b966-55c335b36f1c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85</xdr:row>
      <xdr:rowOff>38100</xdr:rowOff>
    </xdr:from>
    <xdr:ext cx="876300" cy="552450"/>
    <xdr:pic>
      <xdr:nvPicPr>
        <xdr:cNvPr id="83" name="fbda476c-90de-4fcb-a611-d0c86ab20f10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86</xdr:row>
      <xdr:rowOff>38100</xdr:rowOff>
    </xdr:from>
    <xdr:ext cx="876300" cy="552450"/>
    <xdr:pic>
      <xdr:nvPicPr>
        <xdr:cNvPr id="84" name="f3351c63-0c9b-4b97-9d66-dceb6d4f17cc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87</xdr:row>
      <xdr:rowOff>38100</xdr:rowOff>
    </xdr:from>
    <xdr:ext cx="876300" cy="552450"/>
    <xdr:pic>
      <xdr:nvPicPr>
        <xdr:cNvPr id="85" name="6d23d7e9-ebd1-45ab-a33a-6c695c26a48a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88</xdr:row>
      <xdr:rowOff>38100</xdr:rowOff>
    </xdr:from>
    <xdr:ext cx="876300" cy="552450"/>
    <xdr:pic>
      <xdr:nvPicPr>
        <xdr:cNvPr id="86" name="ba92f5d2-e9ac-4d48-a718-48b18cae4386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89</xdr:row>
      <xdr:rowOff>38100</xdr:rowOff>
    </xdr:from>
    <xdr:ext cx="876300" cy="552450"/>
    <xdr:pic>
      <xdr:nvPicPr>
        <xdr:cNvPr id="87" name="1238f79a-920c-4267-94b6-16d80616a060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90</xdr:row>
      <xdr:rowOff>38100</xdr:rowOff>
    </xdr:from>
    <xdr:ext cx="876300" cy="552450"/>
    <xdr:pic>
      <xdr:nvPicPr>
        <xdr:cNvPr id="88" name="e8c95430-7b01-414f-8581-4f6efb92835b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91</xdr:row>
      <xdr:rowOff>38100</xdr:rowOff>
    </xdr:from>
    <xdr:ext cx="876300" cy="552450"/>
    <xdr:pic>
      <xdr:nvPicPr>
        <xdr:cNvPr id="89" name="4e9eefb1-ece4-4d84-8cd5-c06a23ca262a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92</xdr:row>
      <xdr:rowOff>38100</xdr:rowOff>
    </xdr:from>
    <xdr:ext cx="876300" cy="552450"/>
    <xdr:pic>
      <xdr:nvPicPr>
        <xdr:cNvPr id="90" name="484fb03e-c0b9-46e6-83dc-1796f99923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93</xdr:row>
      <xdr:rowOff>38100</xdr:rowOff>
    </xdr:from>
    <xdr:ext cx="876300" cy="552450"/>
    <xdr:pic>
      <xdr:nvPicPr>
        <xdr:cNvPr id="91" name="bb18bc21-ec7c-47d6-ac85-613afef11f0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94</xdr:row>
      <xdr:rowOff>0</xdr:rowOff>
    </xdr:from>
    <xdr:ext cx="876300" cy="552450"/>
    <xdr:pic>
      <xdr:nvPicPr>
        <xdr:cNvPr id="92" name="93cc4de8-6d54-4b01-a434-cdf24887c518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94</xdr:row>
      <xdr:rowOff>38100</xdr:rowOff>
    </xdr:from>
    <xdr:ext cx="876300" cy="552450"/>
    <xdr:pic>
      <xdr:nvPicPr>
        <xdr:cNvPr id="93" name="58e52eff-4821-4947-8301-5bb93ddb7eca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95</xdr:row>
      <xdr:rowOff>38100</xdr:rowOff>
    </xdr:from>
    <xdr:ext cx="876300" cy="552450"/>
    <xdr:pic>
      <xdr:nvPicPr>
        <xdr:cNvPr id="94" name="e1e90f75-8d52-48dd-af82-c99ff660712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96</xdr:row>
      <xdr:rowOff>38100</xdr:rowOff>
    </xdr:from>
    <xdr:ext cx="876300" cy="552450"/>
    <xdr:pic>
      <xdr:nvPicPr>
        <xdr:cNvPr id="95" name="f1e190ce-04ef-4d85-8910-394b19795075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97</xdr:row>
      <xdr:rowOff>38100</xdr:rowOff>
    </xdr:from>
    <xdr:ext cx="876300" cy="552450"/>
    <xdr:pic>
      <xdr:nvPicPr>
        <xdr:cNvPr id="96" name="041d05a2-1fb6-4041-8741-7e1ad0215d2b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98</xdr:row>
      <xdr:rowOff>38100</xdr:rowOff>
    </xdr:from>
    <xdr:ext cx="876300" cy="552450"/>
    <xdr:pic>
      <xdr:nvPicPr>
        <xdr:cNvPr id="97" name="06bce3a9-1c2f-43ca-bdc3-c307f46391e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99</xdr:row>
      <xdr:rowOff>38100</xdr:rowOff>
    </xdr:from>
    <xdr:ext cx="876300" cy="552450"/>
    <xdr:pic>
      <xdr:nvPicPr>
        <xdr:cNvPr id="98" name="fc0b3a80-dfe6-4e9d-aba4-d5d801fb7c89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100</xdr:row>
      <xdr:rowOff>38100</xdr:rowOff>
    </xdr:from>
    <xdr:ext cx="876300" cy="552450"/>
    <xdr:pic>
      <xdr:nvPicPr>
        <xdr:cNvPr id="99" name="b0617e94-ab35-4596-bc55-44060f810132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101</xdr:row>
      <xdr:rowOff>38100</xdr:rowOff>
    </xdr:from>
    <xdr:ext cx="876300" cy="552450"/>
    <xdr:pic>
      <xdr:nvPicPr>
        <xdr:cNvPr id="100" name="cf561b4a-dd7d-4c5c-b6e2-3744f2a40ba1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102</xdr:row>
      <xdr:rowOff>38100</xdr:rowOff>
    </xdr:from>
    <xdr:ext cx="876300" cy="552450"/>
    <xdr:pic>
      <xdr:nvPicPr>
        <xdr:cNvPr id="101" name="10cd60a5-97ed-499d-b4ae-d1fd6a7b0ca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103</xdr:row>
      <xdr:rowOff>38100</xdr:rowOff>
    </xdr:from>
    <xdr:ext cx="876300" cy="552450"/>
    <xdr:pic>
      <xdr:nvPicPr>
        <xdr:cNvPr id="102" name="71673039-f4ab-4b7b-a91f-d7891e58246b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104</xdr:row>
      <xdr:rowOff>38100</xdr:rowOff>
    </xdr:from>
    <xdr:ext cx="876300" cy="552450"/>
    <xdr:pic>
      <xdr:nvPicPr>
        <xdr:cNvPr id="103" name="1ae5823a-35e1-4e7f-ad1d-d4c9c55ffd36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105</xdr:row>
      <xdr:rowOff>38100</xdr:rowOff>
    </xdr:from>
    <xdr:ext cx="876300" cy="552450"/>
    <xdr:pic>
      <xdr:nvPicPr>
        <xdr:cNvPr id="104" name="f83167b0-5ef0-45b2-9f2d-3662b931fdce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106</xdr:row>
      <xdr:rowOff>38100</xdr:rowOff>
    </xdr:from>
    <xdr:ext cx="876300" cy="552450"/>
    <xdr:pic>
      <xdr:nvPicPr>
        <xdr:cNvPr id="105" name="da1d5d8c-4b48-4c5f-9714-eb144da62920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107</xdr:row>
      <xdr:rowOff>38100</xdr:rowOff>
    </xdr:from>
    <xdr:ext cx="876300" cy="552450"/>
    <xdr:pic>
      <xdr:nvPicPr>
        <xdr:cNvPr id="106" name="723af9da-d9ef-42ec-8e2a-02b209785fe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108</xdr:row>
      <xdr:rowOff>38100</xdr:rowOff>
    </xdr:from>
    <xdr:ext cx="876300" cy="552450"/>
    <xdr:pic>
      <xdr:nvPicPr>
        <xdr:cNvPr id="107" name="6c2bd74d-60c4-4a7b-b02c-a5b9330bcb8c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109</xdr:row>
      <xdr:rowOff>38100</xdr:rowOff>
    </xdr:from>
    <xdr:ext cx="876300" cy="552450"/>
    <xdr:pic>
      <xdr:nvPicPr>
        <xdr:cNvPr id="108" name="41a0b628-dce4-4313-a108-f1931ff9122d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110</xdr:row>
      <xdr:rowOff>38100</xdr:rowOff>
    </xdr:from>
    <xdr:ext cx="876300" cy="552450"/>
    <xdr:pic>
      <xdr:nvPicPr>
        <xdr:cNvPr id="109" name="2c2ea053-a0fe-4bff-bf19-ba83c58ac7f3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111</xdr:row>
      <xdr:rowOff>38100</xdr:rowOff>
    </xdr:from>
    <xdr:ext cx="876300" cy="552450"/>
    <xdr:pic>
      <xdr:nvPicPr>
        <xdr:cNvPr id="110" name="27dc1c4d-90a5-437a-b89a-46756d1205de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112</xdr:row>
      <xdr:rowOff>38100</xdr:rowOff>
    </xdr:from>
    <xdr:ext cx="876300" cy="552450"/>
    <xdr:pic>
      <xdr:nvPicPr>
        <xdr:cNvPr id="111" name="765cc90b-d68f-419e-9d97-7ebe1d6a4711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3</xdr:row>
      <xdr:rowOff>3810</xdr:rowOff>
    </xdr:from>
    <xdr:ext cx="9334500" cy="6191250"/>
    <xdr:pic>
      <xdr:nvPicPr>
        <xdr:cNvPr id="3" name="20ca86cd-be0f-4c75-bf62-e94e812d6e8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811530"/>
          <a:ext cx="9334500" cy="6191250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5.459269675928" createdVersion="8" refreshedVersion="8" minRefreshableVersion="3" recordCount="103" xr:uid="{8C8775C8-DB80-4D19-92CA-34F1FBF5C976}">
  <cacheSource type="worksheet">
    <worksheetSource ref="A8:S111" sheet="Ligacoes"/>
  </cacheSource>
  <cacheFields count="19">
    <cacheField name="ID Link" numFmtId="0">
      <sharedItems/>
    </cacheField>
    <cacheField name="Camada" numFmtId="0">
      <sharedItems count="7">
        <s v="Borda"/>
        <s v="Seguranca"/>
        <s v="Core"/>
        <s v="Distribuicao"/>
        <s v="Acesso"/>
        <s v="Acesso Industrial"/>
        <s v="Backbone"/>
      </sharedItems>
    </cacheField>
    <cacheField name="Setor Origem" numFmtId="0">
      <sharedItems count="38">
        <s v="Internet"/>
        <s v="Core"/>
        <s v="Administrativo"/>
        <s v="Sup. Moagem"/>
        <s v="Laboratorio"/>
        <s v="DPA"/>
        <s v="Portaria"/>
        <s v="Sala de Servidores"/>
        <s v="Refeitorio"/>
        <s v="Subestacao"/>
        <s v="Faturamento"/>
        <s v="PERIMETRO SULDESTE"/>
        <s v="PERIMETRO SUL"/>
        <s v="PERIMETRO SULDOESTE"/>
        <s v="PERIMETRO OESTE"/>
        <s v="PERIMETRO NOROESTE"/>
        <s v="PERIMETRO NORTE"/>
        <s v="PERIMETRO LESTE"/>
        <s v="ACESSO SL SERVIDOR"/>
        <s v="ACESSO SUBSTAÇÃO 01"/>
        <s v="ACESSO SUBSTAÇÃO"/>
        <s v="ACESSO ARMAZEM"/>
        <s v="1 ANDAR LIMPEZA"/>
        <s v="ACESSO A PORTARIA"/>
        <s v="ACESSO A SALA CFTV"/>
        <s v="CANCELA ENTRADA E SAIDA"/>
        <s v="PATIO SILOS"/>
        <s v="ESTEIRA"/>
        <s v="SUBSTAÇÃO ESTEIRA"/>
        <s v="ACESSO A SUBSTAÇÃO 2"/>
        <s v="SALA CFTV"/>
        <s v="ENTRADA DA PRODUÇÃO"/>
        <s v="ENTRADA DA LOGISTICA"/>
        <s v="REFEITORIO ACESSO A COZINHA"/>
        <s v="PATIO DPA EXTERNO"/>
        <s v="PATIO DPA INTERNO"/>
        <s v="ENTRADA BALANÇA"/>
        <s v="SAIDA BALANÇA"/>
      </sharedItems>
    </cacheField>
    <cacheField name="Origem" numFmtId="0">
      <sharedItems count="86">
        <s v="PRI INTERNET"/>
        <s v="TER BANDA"/>
        <s v="SEC INTERNET"/>
        <s v="BR-PE-IPO1-RTC-001"/>
        <s v="BR-PE-IPO1-RTC-003"/>
        <s v="BR-PE-IPO1-RTC-002"/>
        <s v="BR-PE-IPO1-SDE-001"/>
        <s v="BR-PE-IPO1-SWC-001-02"/>
        <s v="BR-PE-IPO1-SWC-001-01"/>
        <s v="BR-PE-IPO1-SWA-009"/>
        <s v="BR-PE-IPO1-SWA-007"/>
        <s v="BR-PE-IPO1-SWA-010"/>
        <s v="BR-PE-IPO1-SWA-001-01"/>
        <s v="BR-PE-IPO1-SWA-001-02"/>
        <s v="BR-PE-IPO1-SWA-004"/>
        <s v="BR-PE-IPO1-SWA-005"/>
        <s v="BR-PE-IPO1-SWA-006"/>
        <s v="BR-PE-IPO1-SWA-012"/>
        <s v="BR-PE-IPO1-SWI-018"/>
        <s v="BR-PE-IPO1-SWA-013"/>
        <s v="BR-PE-IPO1-CCTV-CAM - 001"/>
        <s v="BR-PE-IPO1-CCTV-CAM - 002"/>
        <s v="BR-PE-IPO1-CCTV-CAM - 003"/>
        <s v="BR-PE-IPO1-CCTV-CAM - 004"/>
        <s v="BR-PE-IPO1-CCTV-CAM - 005"/>
        <s v="BR-PE-IPO1-CCTV-CAM - 006"/>
        <s v="BR-PE-IPO1-CCTV-CAM - 007"/>
        <s v="BR-PE-IPO1-CCTV-CAM - 008"/>
        <s v="BR-PE-IPO1-CCTV-CAM - 009"/>
        <s v="BR-PE-IPO1-CCTV-CAM - 010"/>
        <s v="BR-PE-IPO1-CCTV-CAM - 011"/>
        <s v="BR-PE-IPO1-CCTV-CAM - 012"/>
        <s v="BR-PE-IPO1-CCTV-CAM - 013"/>
        <s v="BR-PE-IPO1-CCTV-CAM - 014"/>
        <s v="BR-PE-IPO1-CCTV-CAM - 015"/>
        <s v="BR-PE-IPO1-CCTV-CAM - 016"/>
        <s v="BR-PE-IPO1-CCTV-CAM - 017"/>
        <s v="BR-PE-IPO1-CCTV-CAM - 018"/>
        <s v="BR-PE-IPO1-CCTV-CAM - 019"/>
        <s v="BR-PE-IPO1-CCTV-CAM - 020"/>
        <s v="BR-PE-IPO1-CCTV-CAM - 021"/>
        <s v="BR-PE-IPO1-CCTV-CAM - 022"/>
        <s v="BR-PE-IPO1-CCTV-CAM - 023"/>
        <s v="BR-PE-IPO1-CCTV-CAM - 024"/>
        <s v="BR-PE-IPO1-CCTV-CAM - 025"/>
        <s v="BR-PE-IPO1-CCTV-CAM - 026"/>
        <s v="BR-PE-IPO1-CCTV-CAM - 027"/>
        <s v="BR-PE-IPO1-CCTV-CAM - 028"/>
        <s v="BR-PE-IPO1-CCTV-CAM - 029"/>
        <s v="BR-PE-IPO1-CCTV-CAM - 030"/>
        <s v="BR-PE-IPO1-CCTV-CAM - 031"/>
        <s v="BR-PE-IPO1-CCTV-CAM - 032"/>
        <s v="BR-PE-IPO1-CCTV-CAM - 033"/>
        <s v="BR-PE-IPO1-CCTV-CAM - 034"/>
        <s v="BR-PE-IPO1-CCTV-CAM - 035"/>
        <s v="BR-PE-IPO1-CCTV-CAM - 036"/>
        <s v="BR-PE-IPO1-CCTV-CAM - 037"/>
        <s v="BR-PE-IPO1-CCTV-CAM - 038"/>
        <s v="BR-PE-IPO1-CCTV-CAM - 039"/>
        <s v="BR-PE-IPO1-CCTV-CAM - 040"/>
        <s v="BR-PE-IPO1-CCTV-CAM - 041"/>
        <s v="BR-PE-IPO1-CCTV-CAM - 042"/>
        <s v="BR-PE-IPO1-CCTV-CAM - 043"/>
        <s v="BR-PE-IPO1-CCTV-CAM - 044"/>
        <s v="BR-PE-IPO1-CCTV-CAM - 045"/>
        <s v="BR-PE-IPO1-CCTV-CAM - 046"/>
        <s v="BR-PE-IPO1-CCTV-CAM - 047"/>
        <s v="BR-PE-IPO1-CCTV-CAM - 048"/>
        <s v="BR-PE-IPO1-CCTV-CAM - 049"/>
        <s v="BR-PE-IPO1-CCTV-CAM - 050"/>
        <s v="BR-PE-IPO1-CCTV-CAM - 051"/>
        <s v="BR-PE-IPO1-CCTV-CAM - 052"/>
        <s v="BR-PE-IPO1-CCTV-CAM - 053"/>
        <s v="BR-PE-IPO1-CCTV-CAM - 054"/>
        <s v="BR-PE-IPO1-CCTV-CAM - 055"/>
        <s v="BR-PE-IPO1-CCTV-CAM - 056"/>
        <s v="BR-PE-IPO1-CCTV-CAM - 058"/>
        <s v="BR-PE-IPO1-CCTV-CAM - 059"/>
        <s v="BR-PE-IPO1-CCTV-CAM - 060"/>
        <s v="BR-PE-IPO1-CCTV-CAM - 061"/>
        <s v="BR-PE-IPO1-CCTV-CAM - 062"/>
        <s v="BR-PE-IPO1-CCTV-CAM - 063"/>
        <s v="BR-PE-IPO1-CCTV-CAM - 066"/>
        <s v="BR-PE-IPO1-CCTV-CAM - 067"/>
        <s v="BR-PE-IPO1-CCTV-CAM - 068"/>
        <s v="BR-PE-IPO1-CCTV-CAM - 069"/>
      </sharedItems>
    </cacheField>
    <cacheField name="IP_A" numFmtId="0">
      <sharedItems containsBlank="1" count="83">
        <s v="189.23.196.2"/>
        <s v="179.189.249.62"/>
        <s v="187.32.41.121"/>
        <s v="10.249.7.27"/>
        <m/>
        <s v="10.249.6.27"/>
        <s v="10.173.133.1"/>
        <s v="10.173.133.10"/>
        <s v="10.173.133.8"/>
        <s v="10.173.133.11"/>
        <s v="10.173.133.2"/>
        <s v="10.173.133.5"/>
        <s v="10.173.133.6"/>
        <s v="10.173.133.7"/>
        <s v="10.173.133.16"/>
        <s v="10.173.133.21"/>
        <s v="10.173.133.17"/>
        <s v="10.173.138.11"/>
        <s v="10.173.138.12"/>
        <s v="10.173.138.13"/>
        <s v="10.173.138.14"/>
        <s v="10.173.138.15"/>
        <s v="10.173.138.16"/>
        <s v="10.173.138.17"/>
        <s v="10.173.138.18"/>
        <s v="10.173.138.19"/>
        <s v="10.173.138.20"/>
        <s v="10.173.138.21"/>
        <s v="10.173.138.22"/>
        <s v="10.173.138.23"/>
        <s v="10.173.138.24"/>
        <s v="10.173.138.25"/>
        <s v="10.173.138.26"/>
        <s v="10.173.138.27"/>
        <s v="10.173.138.28"/>
        <s v="10.173.138.29"/>
        <s v="10.173.138.30"/>
        <s v="10.173.138.31"/>
        <s v="10.173.138.32"/>
        <s v="10.173.138.33"/>
        <s v="10.173.138.34"/>
        <s v="10.173.138.35"/>
        <s v="10.173.138.36"/>
        <s v="10.173.138.37"/>
        <s v="10.173.138.38"/>
        <s v="10.173.138.39"/>
        <s v="10.173.138.40"/>
        <s v="10.173.138.41"/>
        <s v="10.173.138.42"/>
        <s v="10.173.138.43"/>
        <s v="10.173.138.44"/>
        <s v="10.173.138.45"/>
        <s v="10.173.138.46"/>
        <s v="10.173.138.47"/>
        <s v="10.173.138.48"/>
        <s v="10.173.138.49"/>
        <s v="10.173.138.50"/>
        <s v="10.173.138.51"/>
        <s v="10.173.138.52"/>
        <s v="10.173.138.53"/>
        <s v="10.173.138.54"/>
        <s v="10.173.138.55"/>
        <s v="10.173.138.56"/>
        <s v="10.173.138.57"/>
        <s v="10.173.138.58"/>
        <s v="10.173.138.59"/>
        <s v="10.173.138.60"/>
        <s v="10.173.138.61"/>
        <s v="10.173.138.62"/>
        <s v="10.173.138.63"/>
        <s v="10.173.138.64"/>
        <s v="10.173.138.65"/>
        <s v="10.173.138.66"/>
        <s v="10.173.138.67"/>
        <s v="10.173.138.68"/>
        <s v="10.173.138.70"/>
        <s v="10.173.138.71"/>
        <s v="10.173.138.72"/>
        <s v="10.173.138.73"/>
        <s v="10.173.138.76"/>
        <s v="10.173.138.77"/>
        <s v="10.173.138.78"/>
        <s v="10.173.138.79"/>
      </sharedItems>
    </cacheField>
    <cacheField name="TIPO A" numFmtId="0">
      <sharedItems count="5">
        <s v="ROUTER"/>
        <s v="SWITCH C"/>
        <s v="SWITCH A"/>
        <s v="SWITCH I"/>
        <s v="CAMERA CCTV"/>
      </sharedItems>
    </cacheField>
    <cacheField name="Porta Origem" numFmtId="0">
      <sharedItems/>
    </cacheField>
    <cacheField name="Setor Destino" numFmtId="0">
      <sharedItems/>
    </cacheField>
    <cacheField name="Destino" numFmtId="0">
      <sharedItems/>
    </cacheField>
    <cacheField name="IP_B" numFmtId="0">
      <sharedItems containsBlank="1" containsMixedTypes="1" containsNumber="1" containsInteger="1" minValue="10173133254" maxValue="10173133254"/>
    </cacheField>
    <cacheField name="TIPO B" numFmtId="0">
      <sharedItems/>
    </cacheField>
    <cacheField name="Porta Destino" numFmtId="0">
      <sharedItems/>
    </cacheField>
    <cacheField name="Midia" numFmtId="0">
      <sharedItems/>
    </cacheField>
    <cacheField name="Velocidade" numFmtId="0">
      <sharedItems/>
    </cacheField>
    <cacheField name="Status" numFmtId="0">
      <sharedItems/>
    </cacheField>
    <cacheField name="Confianca" numFmtId="0">
      <sharedItems/>
    </cacheField>
    <cacheField name="Observacoes" numFmtId="0">
      <sharedItems containsNonDate="0" containsString="0" containsBlank="1"/>
    </cacheField>
    <cacheField name="LAT" numFmtId="0">
      <sharedItems containsString="0" containsBlank="1" containsNumber="1" containsInteger="1" minValue="-839551714956152" maxValue="-8395277132448"/>
    </cacheField>
    <cacheField name="LOGITUDE" numFmtId="0">
      <sharedItems containsString="0" containsBlank="1" containsNumber="1" containsInteger="1" minValue="-349829072326105" maxValue="-34980491167101"/>
    </cacheField>
  </cacheFields>
  <extLst>
    <ext xmlns:x14="http://schemas.microsoft.com/office/spreadsheetml/2009/9/main" uri="{725AE2AE-9491-48be-B2B4-4EB974FC3084}">
      <x14:pivotCacheDefinition pivotCacheId="213050401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5.470865972224" createdVersion="8" refreshedVersion="8" minRefreshableVersion="3" recordCount="109" xr:uid="{416BB4FA-DF4F-425D-9B73-FAD94F797905}">
  <cacheSource type="worksheet">
    <worksheetSource name="InventarioVisualTable"/>
  </cacheSource>
  <cacheFields count="19">
    <cacheField name="Imagem" numFmtId="0">
      <sharedItems containsNonDate="0" containsString="0" containsBlank="1" count="1">
        <m/>
      </sharedItems>
    </cacheField>
    <cacheField name="Ativo" numFmtId="0">
      <sharedItems count="109">
        <s v="BR-PE-IPO1-AP-001"/>
        <s v="BR-PE-IPO1-AP-002"/>
        <s v="BR-PE-IPO1-AP-003"/>
        <s v="BR-PE-IPO1-AP-004"/>
        <s v="BR-PE-IPO1-AP-005"/>
        <s v="BR-PE-IPO1-AP-006"/>
        <s v="BR-PE-IPO1-AP-007"/>
        <s v="BR-PE-IPO1-AP-008"/>
        <s v="BR-PE-IPO1-AP-009"/>
        <s v="BR-PE-IPO1-AP-010"/>
        <s v="BR-PE-IPO1-RTC-001"/>
        <s v="BR-PE-IPO1-RTC-002"/>
        <s v="BR-PE-IPO1-RTC-003"/>
        <s v="BR-PE-IPO1-RTV-001"/>
        <s v="BR-PE-IPO1-SCE-001"/>
        <s v="BR-PE-IPO1-SCE-002"/>
        <s v="BR-PE-IPO1-SWA-001"/>
        <s v="BR-PE-IPO1-SWA-004"/>
        <s v="BR-PE-IPO1-SWA-005"/>
        <s v="BR-PE-IPO1-SWA-006"/>
        <s v="BR-PE-IPO1-SWA-007"/>
        <s v="BR-PE-IPO1-SWA-009"/>
        <s v="BR-PE-IPO1-SWA-010"/>
        <s v="BR-PE-IPO1-SWA-012"/>
        <s v="BR-PE-IPO1-SWA-013"/>
        <s v="BR-PE-IPO1-SWC-001"/>
        <s v="BR-PE-IPO1-SWI-014"/>
        <s v="BR-PE-IPO1-SWI-015"/>
        <s v="BR-PE-IPO1-SWI-016"/>
        <s v="BR-PE-IPO1-SWI-017"/>
        <s v="BR-PE-IPO1-SWI-018"/>
        <s v="BR-PE-IPO1-SWI-019"/>
        <s v="BR-PE-IPO1-SWI-021"/>
        <s v="HUB_PLANET_ESTEIRA"/>
        <s v="BR-PE-IPO1-CCTV-CAM - 001"/>
        <s v="BR-PE-IPO1-CCTV-CAM - 002"/>
        <s v="BR-PE-IPO1-CCTV-CAM - 003"/>
        <s v="BR-PE-IPO1-CCTV-CAM - 004"/>
        <s v="BR-PE-IPO1-CCTV-CAM - 005"/>
        <s v="BR-PE-IPO1-CCTV-CAM - 006"/>
        <s v="BR-PE-IPO1-CCTV-CAM - 007"/>
        <s v="BR-PE-IPO1-CCTV-CAM - 008"/>
        <s v="BR-PE-IPO1-CCTV-CAM - 009"/>
        <s v="BR-PE-IPO1-CCTV-CAM - 010"/>
        <s v="BR-PE-IPO1-CCTV-CAM - 011"/>
        <s v="BR-PE-IPO1-CCTV-CAM - 012"/>
        <s v="BR-PE-IPO1-CCTV-CAM - 013"/>
        <s v="BR-PE-IPO1-CCTV-CAM - 014"/>
        <s v="BR-PE-IPO1-CCTV-CAM - 015"/>
        <s v="BR-PE-IPO1-CCTV-CAM - 016"/>
        <s v="BR-PE-IPO1-CCTV-CAM - 017"/>
        <s v="BR-PE-IPO1-CCTV-CAM - 018"/>
        <s v="BR-PE-IPO1-CCTV-CAM - 019"/>
        <s v="BR-PE-IPO1-CCTV-CAM - 020"/>
        <s v="BR-PE-IPO1-CCTV-CAM - 021"/>
        <s v="BR-PE-IPO1-CCTV-CAM - 022"/>
        <s v="BR-PE-IPO1-CCTV-CAM - 023"/>
        <s v="BR-PE-IPO1-CCTV-CAM - 024"/>
        <s v="BR-PE-IPO1-CCTV-CAM - 025"/>
        <s v="BR-PE-IPO1-CCTV-CAM - 026"/>
        <s v="BR-PE-IPO1-CCTV-CAM - 027"/>
        <s v="BR-PE-IPO1-CCTV-CAM - 028"/>
        <s v="BR-PE-IPO1-CCTV-CAM - 029"/>
        <s v="BR-PE-IPO1-CCTV-CAM - 030"/>
        <s v="BR-PE-IPO1-CCTV-CAM - 031"/>
        <s v="BR-PE-IPO1-CCTV-CAM - 032"/>
        <s v="BR-PE-IPO1-CCTV-CAM - 033"/>
        <s v="BR-PE-IPO1-CCTV-CAM - 034"/>
        <s v="BR-PE-IPO1-CCTV-CAM - 035"/>
        <s v="BR-PE-IPO1-CCTV-CAM - 036"/>
        <s v="BR-PE-IPO1-CCTV-CAM - 037"/>
        <s v="BR-PE-IPO1-CCTV-CAM - 038"/>
        <s v="BR-PE-IPO1-CCTV-CAM - 039"/>
        <s v="BR-PE-IPO1-CCTV-CAM - 040"/>
        <s v="BR-PE-IPO1-CCTV-CAM - 041"/>
        <s v="BR-PE-IPO1-CCTV-CAM - 042"/>
        <s v="BR-PE-IPO1-CCTV-CAM - 043"/>
        <s v="BR-PE-IPO1-CCTV-CAM - 044"/>
        <s v="BR-PE-IPO1-CCTV-CAM - 045"/>
        <s v="BR-PE-IPO1-CCTV-CAM - 046"/>
        <s v="BR-PE-IPO1-CCTV-CAM - 047"/>
        <s v="BR-PE-IPO1-CCTV-CAM - 048"/>
        <s v="BR-PE-IPO1-CCTV-CAM - 049"/>
        <s v="BR-PE-IPO1-CCTV-CAM - 050"/>
        <s v="BR-PE-IPO1-CCTV-CAM - 051"/>
        <s v="BR-PE-IPO1-CCTV-CAM - 052"/>
        <s v="BR-PE-IPO1-CCTV-CAM - 053"/>
        <s v="BR-PE-IPO1-CCTV-CAM - 054"/>
        <s v="BR-PE-IPO1-CCTV-CAM - 055"/>
        <s v="BR-PE-IPO1-CCTV-CAM - 056"/>
        <s v="BR-PE-IPO1-CCTV-CAM - 058"/>
        <s v="BR-PE-IPO1-CCTV-CAM - 059"/>
        <s v="BR-PE-IPO1-CCTV-CAM - 060"/>
        <s v="BR-PE-IPO1-CCTV-CAM - 061"/>
        <s v="PRI INTERNET"/>
        <s v="TER BANDA"/>
        <s v="SEC INTERNET"/>
        <s v="BR-PE-IPO1-SDE-001"/>
        <s v="BR-PE-IPO1-SDE-002"/>
        <s v="BR-PE-IPO1-SWC-001-02"/>
        <s v="BR-PE-IPO1-SWC-001-01"/>
        <s v="BR-PE-IPO1-SWA-001-01"/>
        <s v="BR-PE-IPO1-SWA-001-02"/>
        <s v="BR-PE-IPO1-CCTV-CAM - 062"/>
        <s v="BR-PE-IPO1-CCTV-CAM - 063"/>
        <s v="BR-PE-IPO1-CCTV-CAM - 066"/>
        <s v="BR-PE-IPO1-CCTV-CAM - 067"/>
        <s v="BR-PE-IPO1-CCTV-CAM - 068"/>
        <s v="BR-PE-IPO1-CCTV-CAM - 069"/>
      </sharedItems>
    </cacheField>
    <cacheField name="Tipo" numFmtId="0">
      <sharedItems count="15">
        <s v="ACESS POINT"/>
        <s v="ROUTER"/>
        <s v="APLICACAO"/>
        <s v="SWITCH ACESSO"/>
        <s v="SWITCH CORE"/>
        <s v="SWITCH INDUSTRIAL"/>
        <s v="HUB"/>
        <s v="CAMERA_CFTV"/>
        <s v="SWITCH C"/>
        <s v="SWITCH A"/>
        <s v="Access Point" u="1"/>
        <s v="Roteador" u="1"/>
        <s v="Appliance" u="1"/>
        <s v="Hub / Equipamento" u="1"/>
        <s v="Camera CFTV" u="1"/>
      </sharedItems>
    </cacheField>
    <cacheField name="Fabricante" numFmtId="0">
      <sharedItems/>
    </cacheField>
    <cacheField name="Modelo / Familia" numFmtId="0">
      <sharedItems/>
    </cacheField>
    <cacheField name="Setor" numFmtId="0">
      <sharedItems count="38">
        <s v="ADMINISTRATIVO"/>
        <s v="FATURAMENTO"/>
        <s v="DPA"/>
        <s v="LABORATORIO"/>
        <s v="SUP. MOAGEM"/>
        <s v="CORE"/>
        <s v="PORTARIA"/>
        <s v="SALA DE SERVIDORES"/>
        <s v="REFEITORIO"/>
        <s v="SUBESTACAO"/>
        <s v="PERIMETRO SULDESTE"/>
        <s v="PERIMETRO SUL"/>
        <s v="PERIMETRO SULDOESTE"/>
        <s v="PERIMETRO OESTE"/>
        <s v="PERIMETRO NOROESTE"/>
        <s v="PERIMETRO NORTE"/>
        <s v="PERIMETRO LESTE"/>
        <s v="ACESSO SL SERVIDOR"/>
        <s v="ACESSO SUBSTAÇÃO 01"/>
        <s v="ACESSO SUBSTAÇÃO"/>
        <s v="ACESSO ARMAZEM"/>
        <s v="1 ANDAR LIMPEZA"/>
        <s v="ACESSO A PORTARIA"/>
        <s v="ACESSO A SALA CFTV"/>
        <s v="CANCELA ENTRADA E SAIDA"/>
        <s v="PATIO SILOS"/>
        <s v="ESTEIRA"/>
        <s v="SUBSTAÇÃO ESTEIRA"/>
        <s v="ACESSO A SUBSTAÇÃO 2"/>
        <s v="SALA CFTV"/>
        <s v="ENTRADA DA PRODUÇÃO"/>
        <s v="ENTRADA DA LOGISTICA"/>
        <s v="INTERNET"/>
        <s v="PATIO DPA EXTERNO"/>
        <s v="PATIO DPA INTERNO"/>
        <s v="ENTRADA BALANÇA"/>
        <s v="SAIDA BALANÇA"/>
        <s v="REFEITORIO ACESSO A COZINHA" u="1"/>
      </sharedItems>
    </cacheField>
    <cacheField name="IP" numFmtId="0">
      <sharedItems count="91">
        <s v="N/I"/>
        <s v="189.23.196.2"/>
        <s v="187.32.41.121"/>
        <s v="179.18.249.62"/>
        <s v="10.173.133.254 / 10.249.17.75"/>
        <s v="10.249.6.27"/>
        <s v="10.249.7.27"/>
        <s v="10.173.133.2"/>
        <s v="10.173.133.5"/>
        <s v="10.173.133.6"/>
        <s v="10.173.133.7"/>
        <s v="10.173.133.8"/>
        <s v="10.173.133.10"/>
        <s v="10.173.133.11"/>
        <s v="10.173.133.16"/>
        <s v="10.173.133.17"/>
        <s v="10.173.133.1"/>
        <s v="10.173.133.25"/>
        <s v="10.173.133.18"/>
        <s v="10.173.133.19"/>
        <s v="10.173.133.20"/>
        <s v="10.173.133.21"/>
        <s v="10.173.133.22"/>
        <s v="10.173.133.40"/>
        <s v="10.173.138.11"/>
        <s v="10.173.138.12"/>
        <s v="10.173.138.13"/>
        <s v="10.173.138.14"/>
        <s v="10.173.138.15"/>
        <s v="10.173.138.16"/>
        <s v="10.173.138.17"/>
        <s v="10.173.138.18"/>
        <s v="10.173.138.19"/>
        <s v="10.173.138.20"/>
        <s v="10.173.138.21"/>
        <s v="10.173.138.22"/>
        <s v="10.173.138.23"/>
        <s v="10.173.138.24"/>
        <s v="10.173.138.25"/>
        <s v="10.173.138.26"/>
        <s v="10.173.138.27"/>
        <s v="10.173.138.28"/>
        <s v="10.173.138.29"/>
        <s v="10.173.138.30"/>
        <s v="10.173.138.31"/>
        <s v="10.173.138.32"/>
        <s v="10.173.138.33"/>
        <s v="10.173.138.34"/>
        <s v="10.173.138.35"/>
        <s v="10.173.138.36"/>
        <s v="10.173.138.37"/>
        <s v="10.173.138.38"/>
        <s v="10.173.138.39"/>
        <s v="10.173.138.40"/>
        <s v="10.173.138.41"/>
        <s v="10.173.138.42"/>
        <s v="10.173.138.43"/>
        <s v="10.173.138.44"/>
        <s v="10.173.138.45"/>
        <s v="10.173.138.46"/>
        <s v="10.173.138.47"/>
        <s v="10.173.138.48"/>
        <s v="10.173.138.49"/>
        <s v="10.173.138.50"/>
        <s v="10.173.138.51"/>
        <s v="10.173.138.52"/>
        <s v="10.173.138.53"/>
        <s v="10.173.138.54"/>
        <s v="10.173.138.55"/>
        <s v="10.173.138.56"/>
        <s v="10.173.138.57"/>
        <s v="10.173.138.58"/>
        <s v="10.173.138.59"/>
        <s v="10.173.138.60"/>
        <s v="10.173.138.61"/>
        <s v="10.173.138.62"/>
        <s v="10.173.138.63"/>
        <s v="10.173.138.64"/>
        <s v="10.173.138.65"/>
        <s v="10.173.138.66"/>
        <s v="10.173.138.67"/>
        <s v="10.173.138.68"/>
        <s v="10.173.138.70"/>
        <s v="10.173.138.71"/>
        <s v="179.189.249.62"/>
        <s v="10.173.138.72"/>
        <s v="10.173.138.73"/>
        <s v="10.173.138.76"/>
        <s v="10.173.138.77"/>
        <s v="10.173.138.78"/>
        <s v="10.173.138.79"/>
      </sharedItems>
    </cacheField>
    <cacheField name="Papel" numFmtId="0">
      <sharedItems/>
    </cacheField>
    <cacheField name="Dependencias" numFmtId="0">
      <sharedItems longText="1"/>
    </cacheField>
    <cacheField name="Porta(s) local(is)" numFmtId="0">
      <sharedItems/>
    </cacheField>
    <cacheField name="Porta(s) remota(s)" numFmtId="0">
      <sharedItems/>
    </cacheField>
    <cacheField name="Midia" numFmtId="0">
      <sharedItems/>
    </cacheField>
    <cacheField name="Links" numFmtId="0">
      <sharedItems/>
    </cacheField>
    <cacheField name="Latitude" numFmtId="164">
      <sharedItems containsString="0" containsBlank="1" containsNumber="1" minValue="-8.3955171495615151" maxValue="-8.3921682215736073"/>
    </cacheField>
    <cacheField name="Longitude" numFmtId="164">
      <sharedItems containsString="0" containsBlank="1" containsNumber="1" minValue="-34.982907232610543" maxValue="-34.972839175206772"/>
    </cacheField>
    <cacheField name="Google Maps" numFmtId="0">
      <sharedItems containsBlank="1" count="67">
        <m/>
        <s v="https://www.google.com/maps?q=-8.394991674577888,-34.98003874659464"/>
        <s v="https://www.google.com/maps?q=-8.395022413340026,-34.98005977380735"/>
        <s v="https://www.google.com/maps?q=-8.39496723611927,-34.98008184506837"/>
        <s v="https://www.google.com/maps?q=-8.395125089522297,-34.98065467561339"/>
        <s v="https://www.google.com/maps?q=-8.395127926678674,-34.98064042856126"/>
        <s v="https://www.google.com/maps?q=-8.395188327562373,-34.98109996612019"/>
        <s v="https://www.google.com/maps?q=-8.395186471895206,-34.9811145036329"/>
        <s v="https://www.google.com/maps?q=-8.395277132448,-34.98170398009776"/>
        <s v="https://www.google.com/maps?q=-8.395277847209265,-34.98171721095139"/>
        <s v="https://www.google.com/maps?q=-8.395451046249885,-34.98235109376746"/>
        <s v="https://www.google.com/maps?q=-8.395455657754992,-34.98240408535023"/>
        <s v="https://www.google.com/maps?q=-8.395510018733498,-34.98271765335036"/>
        <s v="https://www.google.com/maps?q=-8.395517149561515,-34.98277740821111"/>
        <s v="https://www.google.com/maps?q=-8.394845346309204,-34.98279124674493"/>
        <s v="https://www.google.com/maps?q=-8.39477872221857,-34.98278956668728"/>
        <s v="https://www.google.com/maps?q=-8.394306625289175,-34.98281848037762"/>
        <s v="https://www.google.com/maps?q=-8.394229216478715,-34.98281017326516"/>
        <s v="https://www.google.com/maps?q=-8.39361967763889,-34.98289150149289"/>
        <s v="https://www.google.com/maps?q=-8.39356791936792,-34.98289380280738"/>
        <s v="https://www.google.com/maps?q=-8.393096578013173,-34.98290510206887"/>
        <s v="https://www.google.com/maps?q=-8.393068228934652,-34.98290723261054"/>
        <s v="https://www.google.com/maps?q=-8.393059770778834,-34.98254222230981"/>
        <s v="https://www.google.com/maps?q=-8.393061182253188,-34.98250946123082"/>
        <s v="https://www.google.com/maps?q=-8.39304251085938,-34.9819329778252"/>
        <s v="https://www.google.com/maps?q=-8.39303047757866,-34.98185658474576"/>
        <s v="https://www.google.com/maps?q=-8.392951323427157,-34.98128147101797"/>
        <s v="https://www.google.com/maps?q=-8.392950267972045,-34.98126222118234"/>
        <s v="https://www.google.com/maps?q=-8.392935323461987,-34.98069289227146"/>
        <s v="https://www.google.com/maps?q=-8.392933167973844,-34.98067550009899"/>
        <s v="https://www.google.com/maps?q=-8.39292178708134,-34.98016266238712"/>
        <s v="https://www.google.com/maps?q=-8.392973734810406,-34.98014368968758"/>
        <s v="https://www.google.com/maps?q=-8.393263281649674,-34.98013882270176"/>
        <s v="https://www.google.com/maps?q=-8.393302030071697,-34.98013367818771"/>
        <s v="https://www.google.com/maps?q=-8.394065136229731,-34.98010436820961"/>
        <s v="https://www.google.com/maps?q=-8.394101965843703,-34.98009800665028"/>
        <s v="https://www.google.com/maps?q=-8.394515943611621,-34.98007171879629"/>
        <s v="https://www.google.com/maps?q=-8.394540709744033,-34.98006934949468"/>
        <s v="https://www.google.com/maps?q=-8.39443627446032,-34.98070909752835"/>
        <s v="https://www.google.com/maps?q=-8.395225725979795,-34.98137599534356"/>
        <s v="https://www.google.com/maps?q=-8.395124251859327,-34.98146750151291"/>
        <s v="https://www.google.com/maps?q=-8.39456529245095,-34.98217458405846"/>
        <s v="https://www.google.com/maps?q=-8.394137301612771,-34.98206400222836"/>
        <s v="https://www.google.com/maps?q=-8.393733535961838,-34.98147415254873"/>
        <s v="https://www.google.com/maps?q=-8.392973178228337,-34.98058419457563"/>
        <s v="https://www.google.com/maps?q=-8.393159608830874,-34.9806172327275"/>
        <s v="https://www.google.com/maps?q=-8.392996699441309,-34.98049116710096"/>
        <s v="https://www.google.com/maps?q=-8.393354884708874,-34.9813679265949"/>
        <s v="https://www.google.com/maps?q=-8.39337123821898,-34.98140494740467"/>
        <s v="https://www.google.com/maps?q=-8.392665547885436,-34.98144737448115"/>
        <s v="https://www.google.com/maps?q=-8.392593551275104,-34.98145937717768"/>
        <s v="https://www.google.com/maps?q=-8.39262134663708,-34.98139234603293"/>
        <s v="https://www.google.com/maps?q=-8.392196777512515,-34.97293654714609"/>
        <s v="https://www.google.com/maps?q=-8.39223150563182,-34.9728613716107"/>
        <s v="https://www.google.com/maps?q=-8.392168221573607,-34.97283917520677"/>
        <s v="https://www.google.com/maps?q=-8.393928194965712,-34.98187531103486"/>
        <s v="https://www.google.com/maps?q=-8.393039524586428,-34.98058567722471"/>
        <s v="https://www.google.com/maps?q=-8.393863096691657,-34.98196909780188"/>
        <s v="https://www.google.com/maps?q=-8.394450571026178,-34.98217141920166"/>
        <s v="https://www.google.com/maps?q=-8.39460505491663,-34.98103378991059"/>
        <s v="https://www.google.com/maps?q=-8.394624910023708,-34.98093336081025"/>
        <s v="https://www.google.com/maps?q=-8.394565068035355,-34.98219609091107"/>
        <s v="https://www.google.com/maps?q=-8.394407671205915,-34.98202551201338"/>
        <s v="https://www.google.com/maps?q=-8.394937021059343,-34.98075268662764"/>
        <s v="https://www.google.com/maps?q=-8.39500289397036,-34.9810900746526"/>
        <s v="https://www.google.com/maps?q=-8.395097646379991,-34.98108083393364"/>
        <s v="https://www.google.com/maps?q=-8.395073393358041,-34.98074470728319"/>
      </sharedItems>
    </cacheField>
    <cacheField name="Confianca" numFmtId="0">
      <sharedItems/>
    </cacheField>
    <cacheField name="Observacoes" numFmtId="0">
      <sharedItems containsBlank="1"/>
    </cacheField>
    <cacheField name="Link da imagem" numFmtId="0">
      <sharedItems/>
    </cacheField>
  </cacheFields>
  <extLst>
    <ext xmlns:x14="http://schemas.microsoft.com/office/spreadsheetml/2009/9/main" uri="{725AE2AE-9491-48be-B2B4-4EB974FC3084}">
      <x14:pivotCacheDefinition pivotCacheId="798956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">
  <r>
    <s v="L001"/>
    <x v="0"/>
    <x v="0"/>
    <x v="0"/>
    <x v="0"/>
    <x v="0"/>
    <s v="Vni-01"/>
    <s v="Core"/>
    <s v="BR-PE-IPO1-RTC-001"/>
    <s v="189.23.196.2"/>
    <s v="ROUTER"/>
    <s v="Vni-02"/>
    <s v="UTP"/>
    <s v="1G"/>
    <s v="Ativo"/>
    <s v="Alta"/>
    <m/>
    <m/>
    <m/>
  </r>
  <r>
    <s v="L002"/>
    <x v="0"/>
    <x v="0"/>
    <x v="1"/>
    <x v="1"/>
    <x v="0"/>
    <s v="Vni-01"/>
    <s v="Core"/>
    <s v="BR-PE-IPO1-RTC-003"/>
    <s v="179.189.249.62"/>
    <s v="ROUTER"/>
    <s v="Vni-02"/>
    <s v="UTP"/>
    <s v="1G"/>
    <s v="Ativo"/>
    <s v="Alta"/>
    <m/>
    <m/>
    <m/>
  </r>
  <r>
    <s v="L003"/>
    <x v="0"/>
    <x v="0"/>
    <x v="2"/>
    <x v="2"/>
    <x v="0"/>
    <s v="Vni-01"/>
    <s v="Core"/>
    <s v="BR-PE-IPO1-RTC-002"/>
    <s v="187.32.41.121"/>
    <s v="ROUTER"/>
    <s v="Vni-02"/>
    <s v="UTP"/>
    <s v="1G"/>
    <s v="Ativo"/>
    <s v="Alta"/>
    <m/>
    <m/>
    <m/>
  </r>
  <r>
    <s v="L004"/>
    <x v="0"/>
    <x v="1"/>
    <x v="3"/>
    <x v="0"/>
    <x v="0"/>
    <s v="Vni-02"/>
    <s v="Core"/>
    <s v="BR-PE-IPO1-SDE-001"/>
    <s v="10.249.6.27"/>
    <s v="ROUTER"/>
    <s v="NIC"/>
    <s v="UTP"/>
    <s v="1G"/>
    <s v="Ativo"/>
    <s v="Alta"/>
    <m/>
    <m/>
    <m/>
  </r>
  <r>
    <s v="L005"/>
    <x v="0"/>
    <x v="1"/>
    <x v="4"/>
    <x v="1"/>
    <x v="0"/>
    <s v="Vni-05"/>
    <s v="Core"/>
    <s v="BR-PE-IPO1-SDE-001"/>
    <s v="179.189.249.62"/>
    <s v="ROUTER"/>
    <s v="NIC"/>
    <s v="UTP"/>
    <s v="1G"/>
    <s v="Ativo"/>
    <s v="Alta"/>
    <m/>
    <m/>
    <m/>
  </r>
  <r>
    <s v="L006"/>
    <x v="0"/>
    <x v="1"/>
    <x v="5"/>
    <x v="3"/>
    <x v="0"/>
    <s v="Vni-02"/>
    <s v="Core"/>
    <s v="BR-PE-IPO1-SDE-002"/>
    <s v="10.249.7.27"/>
    <s v="ROUTER"/>
    <s v="NIC"/>
    <s v="UTP"/>
    <s v="1G"/>
    <s v="Ativo"/>
    <s v="Alta"/>
    <m/>
    <m/>
    <m/>
  </r>
  <r>
    <s v="L007"/>
    <x v="1"/>
    <x v="1"/>
    <x v="6"/>
    <x v="4"/>
    <x v="0"/>
    <s v="Vni-06"/>
    <s v="Core"/>
    <s v="BR-PE-IPO1-SDE-002"/>
    <m/>
    <s v="ROUTER"/>
    <s v="Vni-06"/>
    <s v="UTP"/>
    <s v="1G"/>
    <s v="Ativo"/>
    <s v="Alta"/>
    <m/>
    <m/>
    <m/>
  </r>
  <r>
    <s v="L008"/>
    <x v="2"/>
    <x v="1"/>
    <x v="6"/>
    <x v="5"/>
    <x v="0"/>
    <s v="Vni0/3"/>
    <s v="Administrativo"/>
    <s v="BR-PE-IPO1-SWC-001-02"/>
    <s v="10.173.133.1"/>
    <s v="SWITCH C"/>
    <s v="Gi2/0/1"/>
    <s v="UTP"/>
    <s v="1G"/>
    <s v="Ativo"/>
    <s v="Alta"/>
    <m/>
    <m/>
    <m/>
  </r>
  <r>
    <s v="L009"/>
    <x v="2"/>
    <x v="1"/>
    <x v="7"/>
    <x v="4"/>
    <x v="1"/>
    <s v="Gi1/1/24"/>
    <s v="Core"/>
    <s v="BR-PE-IPO1-RTV-001"/>
    <n v="10173133254"/>
    <s v="ROUTER"/>
    <s v="Gi1/1/1"/>
    <s v="UTP"/>
    <s v="1G"/>
    <s v="Ativo"/>
    <s v="Alta"/>
    <m/>
    <m/>
    <m/>
  </r>
  <r>
    <s v="L010"/>
    <x v="3"/>
    <x v="2"/>
    <x v="8"/>
    <x v="6"/>
    <x v="1"/>
    <s v="T1/1/5"/>
    <s v="Administrativo"/>
    <s v="BR-PE-IPO1-SWA-001-01"/>
    <s v="10.173.133.2"/>
    <s v="SWITCH A"/>
    <s v="T1/1/1"/>
    <s v="UTP"/>
    <s v="1G"/>
    <s v="Ativo"/>
    <s v="Alta"/>
    <m/>
    <m/>
    <m/>
  </r>
  <r>
    <s v="L010"/>
    <x v="3"/>
    <x v="2"/>
    <x v="7"/>
    <x v="6"/>
    <x v="1"/>
    <s v="T2/1/4"/>
    <s v="Administrativo"/>
    <s v="BR-PE-IPO1-SWA-001-02"/>
    <s v="10.173.133.2"/>
    <s v="SWITCH A"/>
    <s v="T2/1/1"/>
    <s v="UTP"/>
    <s v="1G"/>
    <s v="Ativo"/>
    <s v="Alta"/>
    <m/>
    <m/>
    <m/>
  </r>
  <r>
    <s v="L011"/>
    <x v="4"/>
    <x v="3"/>
    <x v="9"/>
    <x v="7"/>
    <x v="2"/>
    <s v="Gi1/0/11"/>
    <s v="Sup. Moagem"/>
    <s v="BR-PE-IPO1-AP6-006"/>
    <m/>
    <s v="AP"/>
    <s v="Gi1/0/1"/>
    <s v="WAN"/>
    <s v="N/I"/>
    <s v="Ativo"/>
    <s v="Alta"/>
    <m/>
    <m/>
    <m/>
  </r>
  <r>
    <s v="L012"/>
    <x v="3"/>
    <x v="3"/>
    <x v="9"/>
    <x v="7"/>
    <x v="2"/>
    <s v="T1/1/1"/>
    <s v="Administrativo"/>
    <s v="BR-PE-IPO1-SWC-001"/>
    <s v="10.173.133.1"/>
    <s v="SWITCH C"/>
    <s v="T1/1/3"/>
    <s v="WAN"/>
    <s v="N/I"/>
    <s v="Ativo"/>
    <s v="Alta"/>
    <m/>
    <m/>
    <m/>
  </r>
  <r>
    <s v="L013"/>
    <x v="4"/>
    <x v="4"/>
    <x v="10"/>
    <x v="8"/>
    <x v="2"/>
    <s v="Gi1/0/34"/>
    <s v="Laboratorio"/>
    <s v="BR-PE-IPO1-AP6-009"/>
    <m/>
    <s v="AP"/>
    <s v="Gi1/0/1"/>
    <s v="WAN"/>
    <s v="N/I"/>
    <s v="Ativo"/>
    <s v="Alta"/>
    <m/>
    <m/>
    <m/>
  </r>
  <r>
    <s v="L014"/>
    <x v="4"/>
    <x v="4"/>
    <x v="10"/>
    <x v="8"/>
    <x v="2"/>
    <s v="Gi1/0/28"/>
    <s v="Laboratorio"/>
    <s v="BR-PE-IPO1-AP6-010"/>
    <m/>
    <s v="AP"/>
    <s v="Gi1/0/1"/>
    <s v="WAN"/>
    <s v="N/I"/>
    <s v="Ativo"/>
    <s v="Alta"/>
    <m/>
    <m/>
    <m/>
  </r>
  <r>
    <s v="L015"/>
    <x v="4"/>
    <x v="4"/>
    <x v="10"/>
    <x v="8"/>
    <x v="2"/>
    <s v="Gi1/0/21"/>
    <s v="Laboratorio"/>
    <s v="BR-PE-IPO1-AP6-007"/>
    <m/>
    <s v="AP"/>
    <s v="Gi1/0/1"/>
    <s v="WAN"/>
    <s v="N/I"/>
    <s v="Ativo"/>
    <s v="Alta"/>
    <m/>
    <m/>
    <m/>
  </r>
  <r>
    <s v="L016"/>
    <x v="4"/>
    <x v="4"/>
    <x v="10"/>
    <x v="8"/>
    <x v="2"/>
    <s v="Gi2/0/5"/>
    <s v="Laboratorio"/>
    <s v="BR-PE-IPO1-AP6-008"/>
    <m/>
    <s v="AP"/>
    <s v="Gi1/0/1"/>
    <s v="WAN"/>
    <s v="N/I"/>
    <s v="Ativo"/>
    <s v="Alta"/>
    <m/>
    <m/>
    <m/>
  </r>
  <r>
    <s v="L017"/>
    <x v="4"/>
    <x v="4"/>
    <x v="10"/>
    <x v="8"/>
    <x v="2"/>
    <s v="T2/1/2"/>
    <s v="Laboratorio"/>
    <s v="HUB_PLANET_ESTEIRA"/>
    <m/>
    <s v="HUB"/>
    <s v="Vni-02"/>
    <s v="Virtual/Overlay"/>
    <s v="N/I"/>
    <s v="Ativo"/>
    <s v="Alta"/>
    <m/>
    <m/>
    <m/>
  </r>
  <r>
    <s v="L018"/>
    <x v="3"/>
    <x v="4"/>
    <x v="10"/>
    <x v="8"/>
    <x v="2"/>
    <s v="T2/1/1"/>
    <s v="Administrativo"/>
    <s v="BR-PE-IPO1-SWC-001-02"/>
    <s v="10.173.133.1"/>
    <s v="SWITCH C"/>
    <s v="T2/1/2"/>
    <s v="Virtual/Overlay"/>
    <s v="N/I"/>
    <s v="Ativo"/>
    <s v="Alta"/>
    <m/>
    <m/>
    <m/>
  </r>
  <r>
    <s v="L019"/>
    <x v="4"/>
    <x v="5"/>
    <x v="11"/>
    <x v="9"/>
    <x v="2"/>
    <s v="Gi1/0/21"/>
    <s v="DPA"/>
    <s v="BR-PE-IPO1-AP6-005"/>
    <m/>
    <s v="AP"/>
    <s v="Gi1/0/1"/>
    <s v="WAN"/>
    <s v="N/I"/>
    <s v="Ativo"/>
    <s v="Alta"/>
    <m/>
    <m/>
    <m/>
  </r>
  <r>
    <s v="L020"/>
    <x v="3"/>
    <x v="5"/>
    <x v="11"/>
    <x v="9"/>
    <x v="2"/>
    <s v="T1/1/1"/>
    <s v="Administrativo"/>
    <s v="BR-PE-IPO1-SWC-001-02"/>
    <s v="10.173.133.1"/>
    <s v="SWITCH C"/>
    <s v="T2/1/1"/>
    <s v="Fibra LX"/>
    <s v="N/I"/>
    <s v="Ativo"/>
    <s v="Alta"/>
    <m/>
    <m/>
    <m/>
  </r>
  <r>
    <s v="L021"/>
    <x v="4"/>
    <x v="2"/>
    <x v="12"/>
    <x v="10"/>
    <x v="2"/>
    <s v="Gi1/0/6"/>
    <s v="Administrativo"/>
    <s v="BR-PE-IPO1-AP6-001"/>
    <m/>
    <s v="AP"/>
    <s v="Gi1/0/1"/>
    <s v="WAN"/>
    <s v="N/I"/>
    <s v="Ativo"/>
    <s v="Alta"/>
    <m/>
    <m/>
    <m/>
  </r>
  <r>
    <s v="L022"/>
    <x v="4"/>
    <x v="2"/>
    <x v="13"/>
    <x v="10"/>
    <x v="2"/>
    <s v="Gi2/0/9"/>
    <s v="Administrativo"/>
    <s v="BR-PE-IPO1-AP6-002"/>
    <m/>
    <s v="AP"/>
    <s v="Gi1/0/1"/>
    <s v="WAN"/>
    <s v="N/I"/>
    <s v="Ativo"/>
    <s v="Alta"/>
    <m/>
    <m/>
    <m/>
  </r>
  <r>
    <s v="L023"/>
    <x v="4"/>
    <x v="2"/>
    <x v="13"/>
    <x v="10"/>
    <x v="2"/>
    <s v="Gi2/0/6"/>
    <s v="Administrativo"/>
    <s v="BR-PE-IPO1-AP6-003"/>
    <m/>
    <s v="AP"/>
    <s v="Gi1/0/1"/>
    <s v="WAN"/>
    <s v="N/I"/>
    <s v="Ativo"/>
    <s v="Alta"/>
    <m/>
    <m/>
    <m/>
  </r>
  <r>
    <s v="L024"/>
    <x v="3"/>
    <x v="6"/>
    <x v="14"/>
    <x v="11"/>
    <x v="2"/>
    <s v="T1/1/1"/>
    <s v="Administrativo"/>
    <s v="BR-PE-IPO1-SWC-001"/>
    <s v="10.173.133.1"/>
    <s v="SWITCH C"/>
    <s v="Gi1/1/10"/>
    <s v="Fibra SX"/>
    <s v="N/I"/>
    <s v="Ativo"/>
    <s v="Alta"/>
    <m/>
    <m/>
    <m/>
  </r>
  <r>
    <s v="L025"/>
    <x v="5"/>
    <x v="6"/>
    <x v="14"/>
    <x v="11"/>
    <x v="2"/>
    <s v="T1/1/4"/>
    <s v="Portaria"/>
    <s v="BR-PE-IPO1-SWI-017"/>
    <s v="10.173.133.20"/>
    <s v="SWITCH I"/>
    <s v="Gi1/1/9"/>
    <s v="Fibra LX"/>
    <s v="N/I"/>
    <s v="Ativo"/>
    <s v="Alta"/>
    <m/>
    <m/>
    <m/>
  </r>
  <r>
    <s v="L026"/>
    <x v="5"/>
    <x v="6"/>
    <x v="14"/>
    <x v="11"/>
    <x v="2"/>
    <s v="T1/1/3"/>
    <s v="Sala de Servidores"/>
    <s v="BR-PE-IPO1-SWI-019"/>
    <s v="10.173.133.22"/>
    <s v="SWITCH I"/>
    <s v="Gi1/1/9"/>
    <s v="Fibra SX / Port-channel"/>
    <s v="N/I"/>
    <s v="Ativo"/>
    <s v="Alta"/>
    <m/>
    <m/>
    <m/>
  </r>
  <r>
    <s v="L027"/>
    <x v="5"/>
    <x v="7"/>
    <x v="15"/>
    <x v="12"/>
    <x v="2"/>
    <s v="T1/1/2"/>
    <s v="Sala de Servidores"/>
    <s v="BR-PE-IPO1-SWI-019"/>
    <s v="10.173.133.22"/>
    <s v="SWITCH I"/>
    <s v="Gi1/1/10"/>
    <s v="Fibra SX"/>
    <s v="N/I"/>
    <s v="Ativo"/>
    <s v="Alta"/>
    <m/>
    <m/>
    <m/>
  </r>
  <r>
    <s v="L028"/>
    <x v="6"/>
    <x v="7"/>
    <x v="15"/>
    <x v="12"/>
    <x v="2"/>
    <s v="T1/1/1"/>
    <s v="Faturamento"/>
    <s v="BR-PE-IPO1-SWA-013"/>
    <s v="10.173.133.17"/>
    <s v="SWITCH A"/>
    <s v="T1/1/3"/>
    <s v="UTP"/>
    <s v="N/I"/>
    <s v="Ativo"/>
    <s v="Alta"/>
    <m/>
    <m/>
    <m/>
  </r>
  <r>
    <s v="L029"/>
    <x v="3"/>
    <x v="8"/>
    <x v="16"/>
    <x v="13"/>
    <x v="2"/>
    <s v="T1/1/1"/>
    <s v="Administrativo"/>
    <s v="BR-PE-IPO1-SWC-001"/>
    <s v="10.173.133.1"/>
    <s v="SWITCH C"/>
    <s v="T1/1/2"/>
    <s v="Fibra LX"/>
    <s v="N/I"/>
    <s v="Ativo"/>
    <s v="Alta"/>
    <m/>
    <m/>
    <m/>
  </r>
  <r>
    <s v="L030"/>
    <x v="3"/>
    <x v="9"/>
    <x v="17"/>
    <x v="14"/>
    <x v="2"/>
    <s v="T1/1/1"/>
    <s v="Administrativo"/>
    <s v="BR-PE-IPO1-SWC-001"/>
    <s v="10.173.133.1"/>
    <s v="SWITCH C"/>
    <s v="T1/1/1"/>
    <s v="Fibra LX"/>
    <s v="N/I"/>
    <s v="Ativo"/>
    <s v="Alta"/>
    <m/>
    <m/>
    <m/>
  </r>
  <r>
    <s v="L031"/>
    <x v="5"/>
    <x v="9"/>
    <x v="17"/>
    <x v="14"/>
    <x v="2"/>
    <s v="T1/1/2"/>
    <s v="Subestacao"/>
    <s v="BR-PE-IPO1-SWI-018"/>
    <s v="10.173.133.21"/>
    <s v="SWITCH I"/>
    <s v="Gi1/1/9"/>
    <s v="Fibra LX"/>
    <s v="N/I"/>
    <s v="Ativo"/>
    <s v="Alta"/>
    <m/>
    <m/>
    <m/>
  </r>
  <r>
    <s v="L032"/>
    <x v="5"/>
    <x v="9"/>
    <x v="18"/>
    <x v="15"/>
    <x v="3"/>
    <s v="Gi1/1/10"/>
    <s v="Subestacao"/>
    <s v="BR-PE-IPO1-SWI-016"/>
    <s v="10.173.133.19"/>
    <s v="SWITCH I"/>
    <s v="Gi1/1/9"/>
    <s v="Fibra LX"/>
    <s v="N/I"/>
    <s v="Ativo"/>
    <s v="Alta"/>
    <m/>
    <m/>
    <m/>
  </r>
  <r>
    <s v="L033"/>
    <x v="4"/>
    <x v="10"/>
    <x v="19"/>
    <x v="16"/>
    <x v="2"/>
    <s v="Gi1/0/1"/>
    <s v="Faturamento"/>
    <s v="BR-PE-IPO1-AP6-004"/>
    <m/>
    <s v="AP"/>
    <s v="Gi1/0/1"/>
    <s v="WAN"/>
    <s v="N/I"/>
    <s v="Ativo"/>
    <s v="Alta"/>
    <m/>
    <m/>
    <m/>
  </r>
  <r>
    <s v="L034"/>
    <x v="5"/>
    <x v="10"/>
    <x v="19"/>
    <x v="16"/>
    <x v="2"/>
    <s v="T1/1/2"/>
    <s v="Faturamento"/>
    <s v="BR-PE-IPO1-SWI-021"/>
    <s v="10.173.133.40"/>
    <s v="SWITCH I"/>
    <s v="Gi1/0/1"/>
    <s v="Fibra LX"/>
    <s v="N/I"/>
    <s v="Ativo"/>
    <s v="Alta"/>
    <m/>
    <m/>
    <m/>
  </r>
  <r>
    <s v="L035"/>
    <x v="5"/>
    <x v="10"/>
    <x v="19"/>
    <x v="16"/>
    <x v="2"/>
    <s v="T1/1/4"/>
    <s v="Faturamento"/>
    <s v="BR-PE-IPO1-SWI-015"/>
    <s v="10.173.133.18"/>
    <s v="SWITCH I"/>
    <s v="Gi1/0/1"/>
    <s v="Fibra LX"/>
    <s v="N/I"/>
    <s v="Ativo"/>
    <s v="Alta"/>
    <m/>
    <m/>
    <m/>
  </r>
  <r>
    <s v="L036"/>
    <x v="3"/>
    <x v="10"/>
    <x v="19"/>
    <x v="16"/>
    <x v="2"/>
    <s v="T1/1/1"/>
    <s v="Administrativo"/>
    <s v="BR-PE-IPO1-SWC-001-02"/>
    <s v="10.173.133.1"/>
    <s v="SWITCH C"/>
    <s v="T2/1/3"/>
    <s v="Fibra SX"/>
    <s v="N/I"/>
    <s v="Ativo"/>
    <s v="Alta"/>
    <m/>
    <m/>
    <m/>
  </r>
  <r>
    <s v="L037"/>
    <x v="5"/>
    <x v="11"/>
    <x v="20"/>
    <x v="17"/>
    <x v="4"/>
    <s v="T1/1/1"/>
    <s v="Perimetro (RP - 01)"/>
    <s v="BR-PE-IPO1-SWI-015"/>
    <s v="10.173.133.18"/>
    <s v="SWITCH I"/>
    <s v="T2/1/1"/>
    <s v="UTP"/>
    <s v="1G"/>
    <s v="Ativo"/>
    <s v="Alta"/>
    <m/>
    <n v="-839499167457789"/>
    <n v="-349800387465946"/>
  </r>
  <r>
    <s v="L038"/>
    <x v="5"/>
    <x v="11"/>
    <x v="21"/>
    <x v="18"/>
    <x v="4"/>
    <s v="T1/1/2"/>
    <s v="Perimetro (RP - 01)"/>
    <s v="BR-PE-IPO1-SWI-015"/>
    <s v="10.173.133.18"/>
    <s v="SWITCH I"/>
    <s v="T2/1/1"/>
    <s v="UTP"/>
    <s v="1G"/>
    <s v="Ativo"/>
    <s v="Alta"/>
    <m/>
    <n v="-839502241334003"/>
    <n v="-349800597738073"/>
  </r>
  <r>
    <s v="L039"/>
    <x v="5"/>
    <x v="11"/>
    <x v="22"/>
    <x v="19"/>
    <x v="4"/>
    <s v="T1/1/3"/>
    <s v="Perimetro (RP - 01)"/>
    <s v="BR-PE-IPO1-SWI-015"/>
    <s v="10.173.133.18"/>
    <s v="SWITCH I"/>
    <s v="T2/1/1"/>
    <s v="UTP"/>
    <s v="1G"/>
    <s v="Ativo"/>
    <s v="Alta"/>
    <m/>
    <n v="-839496723611927"/>
    <n v="-349800818450684"/>
  </r>
  <r>
    <s v="L040"/>
    <x v="5"/>
    <x v="12"/>
    <x v="23"/>
    <x v="20"/>
    <x v="4"/>
    <s v="T1/1/4"/>
    <s v="Perimetro (RP - 01)"/>
    <s v="BR-PE-IPO1-SWI-015"/>
    <s v="10.173.133.18"/>
    <s v="SWITCH I"/>
    <s v="T2/1/1"/>
    <s v="UTP"/>
    <s v="1G"/>
    <s v="Ativo"/>
    <s v="Alta"/>
    <m/>
    <n v="-83951250895223"/>
    <n v="-349806546756134"/>
  </r>
  <r>
    <s v="L041"/>
    <x v="5"/>
    <x v="12"/>
    <x v="24"/>
    <x v="21"/>
    <x v="4"/>
    <s v="T1/1/5"/>
    <s v="Perimetro (RP - 01)"/>
    <s v="BR-PE-IPO1-SWI-015"/>
    <s v="10.173.133.18"/>
    <s v="SWITCH I"/>
    <s v="T2/1/1"/>
    <s v="UTP"/>
    <s v="1G"/>
    <s v="Ativo"/>
    <s v="Alta"/>
    <m/>
    <n v="-839512792667867"/>
    <n v="-349806404285613"/>
  </r>
  <r>
    <s v="L042"/>
    <x v="5"/>
    <x v="12"/>
    <x v="25"/>
    <x v="22"/>
    <x v="4"/>
    <s v="T1/1/1"/>
    <s v="Perimetro (RP - 02)"/>
    <s v="BR-PE-IPO1-SWI-018"/>
    <s v="10.173.133.21"/>
    <s v="SWITCH I"/>
    <s v="T2/1/1"/>
    <s v="UTP"/>
    <s v="1G"/>
    <s v="Ativo"/>
    <s v="Alta"/>
    <m/>
    <n v="-839518832756237"/>
    <n v="-349810999661202"/>
  </r>
  <r>
    <s v="L043"/>
    <x v="5"/>
    <x v="12"/>
    <x v="26"/>
    <x v="23"/>
    <x v="4"/>
    <s v="T1/1/2"/>
    <s v="Perimetro (RP - 02)"/>
    <s v="BR-PE-IPO1-SWI-018"/>
    <s v="10.173.133.21"/>
    <s v="SWITCH I"/>
    <s v="T2/1/1"/>
    <s v="UTP"/>
    <s v="1G"/>
    <s v="Ativo"/>
    <s v="Alta"/>
    <m/>
    <n v="-839518647189521"/>
    <n v="-349811145036329"/>
  </r>
  <r>
    <s v="L044"/>
    <x v="5"/>
    <x v="12"/>
    <x v="27"/>
    <x v="24"/>
    <x v="4"/>
    <s v="T1/1/3"/>
    <s v="Perimetro (RP - 02)"/>
    <s v="BR-PE-IPO1-SWI-018"/>
    <s v="10.173.133.21"/>
    <s v="SWITCH I"/>
    <s v="T2/1/1"/>
    <s v="UTP"/>
    <s v="1G"/>
    <s v="Ativo"/>
    <s v="Alta"/>
    <m/>
    <n v="-8395277132448"/>
    <n v="-349817039800978"/>
  </r>
  <r>
    <s v="L045"/>
    <x v="5"/>
    <x v="12"/>
    <x v="28"/>
    <x v="25"/>
    <x v="4"/>
    <s v="T1/1/4"/>
    <s v="Perimetro (RP - 02)"/>
    <s v="BR-PE-IPO1-SWI-018"/>
    <s v="10.173.133.21"/>
    <s v="SWITCH I"/>
    <s v="T2/1/1"/>
    <s v="UTP"/>
    <s v="1G"/>
    <s v="Ativo"/>
    <s v="Alta"/>
    <m/>
    <n v="-839527784720926"/>
    <n v="-349817172109514"/>
  </r>
  <r>
    <s v="L046"/>
    <x v="5"/>
    <x v="12"/>
    <x v="29"/>
    <x v="26"/>
    <x v="4"/>
    <s v="T1/1/5"/>
    <s v="Perimetro (RP - 02)"/>
    <s v="BR-PE-IPO1-SWI-018"/>
    <s v="10.173.133.21"/>
    <s v="SWITCH I"/>
    <s v="T2/1/1"/>
    <s v="UTP"/>
    <s v="1G"/>
    <s v="Ativo"/>
    <s v="Alta"/>
    <m/>
    <n v="-839545104624989"/>
    <n v="-349823510937675"/>
  </r>
  <r>
    <s v="L047"/>
    <x v="5"/>
    <x v="12"/>
    <x v="30"/>
    <x v="27"/>
    <x v="4"/>
    <s v="T1/1/6"/>
    <s v="Perimetro (RP - 02)"/>
    <s v="BR-PE-IPO1-SWI-018"/>
    <s v="10.173.133.21"/>
    <s v="SWITCH I"/>
    <s v="T2/1/1"/>
    <s v="UTP"/>
    <s v="1G"/>
    <s v="Ativo"/>
    <s v="Alta"/>
    <m/>
    <n v="-839545565775499"/>
    <n v="-349824040853502"/>
  </r>
  <r>
    <s v="L048"/>
    <x v="5"/>
    <x v="12"/>
    <x v="31"/>
    <x v="28"/>
    <x v="4"/>
    <s v="T1/1/1"/>
    <s v="Perimetro (RP - 03)"/>
    <s v="BR-PE-IPO1-SWI-016"/>
    <s v="10.173.133.19"/>
    <s v="SWITCH I"/>
    <s v="T2/1/1"/>
    <s v="UTP"/>
    <s v="1G"/>
    <s v="Ativo"/>
    <s v="Alta"/>
    <m/>
    <n v="-83955100187335"/>
    <n v="-349827176533504"/>
  </r>
  <r>
    <s v="L049"/>
    <x v="5"/>
    <x v="13"/>
    <x v="32"/>
    <x v="29"/>
    <x v="4"/>
    <s v="T1/1/2"/>
    <s v="Perimetro (RP - 03)"/>
    <s v="BR-PE-IPO1-SWI-016"/>
    <s v="10.173.133.19"/>
    <s v="SWITCH I"/>
    <s v="T2/1/1"/>
    <s v="UTP"/>
    <s v="1G"/>
    <s v="Ativo"/>
    <s v="Alta"/>
    <m/>
    <n v="-839551714956152"/>
    <n v="-349827774082111"/>
  </r>
  <r>
    <s v="L050"/>
    <x v="5"/>
    <x v="14"/>
    <x v="33"/>
    <x v="30"/>
    <x v="4"/>
    <s v="T1/1/3"/>
    <s v="Perimetro (RP - 03)"/>
    <s v="BR-PE-IPO1-SWI-016"/>
    <s v="10.173.133.19"/>
    <s v="SWITCH I"/>
    <s v="T2/1/1"/>
    <s v="UTP"/>
    <s v="1G"/>
    <s v="Ativo"/>
    <s v="Alta"/>
    <m/>
    <n v="-83948453463092"/>
    <n v="-349827912467449"/>
  </r>
  <r>
    <s v="L051"/>
    <x v="5"/>
    <x v="14"/>
    <x v="34"/>
    <x v="31"/>
    <x v="4"/>
    <s v="T1/1/4"/>
    <s v="Perimetro (RP - 03)"/>
    <s v="BR-PE-IPO1-SWI-016"/>
    <s v="10.173.133.19"/>
    <s v="SWITCH I"/>
    <s v="T2/1/1"/>
    <s v="UTP"/>
    <s v="1G"/>
    <s v="Ativo"/>
    <s v="Alta"/>
    <m/>
    <n v="-839477872221857"/>
    <n v="-349827895666873"/>
  </r>
  <r>
    <s v="L052"/>
    <x v="5"/>
    <x v="14"/>
    <x v="35"/>
    <x v="32"/>
    <x v="4"/>
    <s v="T1/1/5"/>
    <s v="Perimetro (RP - 03)"/>
    <s v="BR-PE-IPO1-SWI-016"/>
    <s v="10.173.133.19"/>
    <s v="SWITCH I"/>
    <s v="T2/1/1"/>
    <s v="UTP"/>
    <s v="1G"/>
    <s v="Ativo"/>
    <s v="Alta"/>
    <m/>
    <n v="-839430662528918"/>
    <n v="-349828184803776"/>
  </r>
  <r>
    <s v="L053"/>
    <x v="5"/>
    <x v="14"/>
    <x v="36"/>
    <x v="33"/>
    <x v="4"/>
    <s v="T1/1/6"/>
    <s v="Perimetro (RP - 03)"/>
    <s v="BR-PE-IPO1-SWI-016"/>
    <s v="10.173.133.19"/>
    <s v="SWITCH I"/>
    <s v="T2/1/1"/>
    <s v="UTP"/>
    <s v="1G"/>
    <s v="Ativo"/>
    <s v="Alta"/>
    <m/>
    <n v="-839422921647872"/>
    <n v="-349828101732652"/>
  </r>
  <r>
    <s v="L054"/>
    <x v="5"/>
    <x v="14"/>
    <x v="37"/>
    <x v="34"/>
    <x v="4"/>
    <s v="T1/1/1"/>
    <s v="Perimetro (RP - 04)"/>
    <s v="BR-PE-IPO1-SWI-014"/>
    <s v="10.173.133.25"/>
    <s v="SWITCH I"/>
    <s v="T2/1/1"/>
    <s v="UTP"/>
    <s v="1G"/>
    <s v="Ativo"/>
    <s v="Alta"/>
    <m/>
    <n v="-839361967763889"/>
    <n v="-349828915014929"/>
  </r>
  <r>
    <s v="L055"/>
    <x v="5"/>
    <x v="14"/>
    <x v="38"/>
    <x v="35"/>
    <x v="4"/>
    <s v="T1/1/2"/>
    <s v="Perimetro (RP - 04)"/>
    <s v="BR-PE-IPO1-SWI-014"/>
    <s v="10.173.133.25"/>
    <s v="SWITCH I"/>
    <s v="T2/1/1"/>
    <s v="UTP"/>
    <s v="1G"/>
    <s v="Ativo"/>
    <s v="Alta"/>
    <m/>
    <n v="-839356791936792"/>
    <n v="-349828938028074"/>
  </r>
  <r>
    <s v="L056"/>
    <x v="5"/>
    <x v="15"/>
    <x v="39"/>
    <x v="36"/>
    <x v="4"/>
    <s v="T1/1/3"/>
    <s v="Perimetro (RP - 04)"/>
    <s v="BR-PE-IPO1-SWI-014"/>
    <s v="10.173.133.25"/>
    <s v="SWITCH I"/>
    <s v="T2/1/1"/>
    <s v="UTP"/>
    <s v="1G"/>
    <s v="Ativo"/>
    <s v="Alta"/>
    <m/>
    <n v="-839309657801317"/>
    <n v="-349829051020689"/>
  </r>
  <r>
    <s v="L057"/>
    <x v="5"/>
    <x v="15"/>
    <x v="40"/>
    <x v="37"/>
    <x v="4"/>
    <s v="T1/1/4"/>
    <s v="Perimetro (RP - 04)"/>
    <s v="BR-PE-IPO1-SWI-014"/>
    <s v="10.173.133.25"/>
    <s v="SWITCH I"/>
    <s v="T2/1/1"/>
    <s v="UTP"/>
    <s v="1G"/>
    <s v="Ativo"/>
    <s v="Alta"/>
    <m/>
    <n v="-839306822893465"/>
    <n v="-349829072326105"/>
  </r>
  <r>
    <s v="L058"/>
    <x v="5"/>
    <x v="16"/>
    <x v="41"/>
    <x v="38"/>
    <x v="4"/>
    <s v="T1/1/5"/>
    <s v="Perimetro (RP - 04)"/>
    <s v="BR-PE-IPO1-SWI-014"/>
    <s v="10.173.133.25"/>
    <s v="SWITCH I"/>
    <s v="T2/1/1"/>
    <s v="UTP"/>
    <s v="1G"/>
    <s v="Ativo"/>
    <s v="Alta"/>
    <m/>
    <n v="-839305977077883"/>
    <n v="-349825422223098"/>
  </r>
  <r>
    <s v="L059"/>
    <x v="5"/>
    <x v="16"/>
    <x v="42"/>
    <x v="39"/>
    <x v="4"/>
    <s v="T1/1/6"/>
    <s v="Perimetro (RP - 04)"/>
    <s v="BR-PE-IPO1-SWI-014"/>
    <s v="10.173.133.25"/>
    <s v="SWITCH I"/>
    <s v="T2/1/1"/>
    <s v="UTP"/>
    <s v="1G"/>
    <s v="Ativo"/>
    <s v="Alta"/>
    <m/>
    <n v="-839306118225319"/>
    <n v="-349825094612308"/>
  </r>
  <r>
    <s v="L060"/>
    <x v="5"/>
    <x v="16"/>
    <x v="43"/>
    <x v="40"/>
    <x v="4"/>
    <s v="T1/1/1"/>
    <s v="Perimetro (RP - 05)"/>
    <s v="BR-PE-IPO1-SWI-017"/>
    <s v="10.173.133.20"/>
    <s v="SWITCH I"/>
    <s v="T2/1/1"/>
    <s v="UTP"/>
    <s v="1G"/>
    <s v="Ativo"/>
    <s v="Alta"/>
    <m/>
    <n v="-839304251085938"/>
    <n v="-349819329778252"/>
  </r>
  <r>
    <s v="L061"/>
    <x v="5"/>
    <x v="16"/>
    <x v="44"/>
    <x v="41"/>
    <x v="4"/>
    <s v="T1/1/2"/>
    <s v="Perimetro (RP - 05)"/>
    <s v="BR-PE-IPO1-SWI-017"/>
    <s v="10.173.133.20"/>
    <s v="SWITCH I"/>
    <s v="T2/1/1"/>
    <s v="UTP"/>
    <s v="1G"/>
    <s v="Ativo"/>
    <s v="Alta"/>
    <m/>
    <n v="-839303047757866"/>
    <n v="-349818565847458"/>
  </r>
  <r>
    <s v="L062"/>
    <x v="5"/>
    <x v="16"/>
    <x v="45"/>
    <x v="42"/>
    <x v="4"/>
    <s v="T1/1/3"/>
    <s v="Perimetro (RP - 05)"/>
    <s v="BR-PE-IPO1-SWI-017"/>
    <s v="10.173.133.20"/>
    <s v="SWITCH I"/>
    <s v="T2/1/1"/>
    <s v="UTP"/>
    <s v="1G"/>
    <s v="Ativo"/>
    <s v="Alta"/>
    <m/>
    <n v="-839295132342716"/>
    <n v="-34981281471018"/>
  </r>
  <r>
    <s v="L063"/>
    <x v="5"/>
    <x v="16"/>
    <x v="46"/>
    <x v="43"/>
    <x v="4"/>
    <s v="T1/1/4"/>
    <s v="Perimetro (RP - 05)"/>
    <s v="BR-PE-IPO1-SWI-017"/>
    <s v="10.173.133.20"/>
    <s v="SWITCH I"/>
    <s v="T2/1/1"/>
    <s v="UTP"/>
    <s v="1G"/>
    <s v="Ativo"/>
    <s v="Alta"/>
    <m/>
    <n v="-839295026797205"/>
    <n v="-349812622211823"/>
  </r>
  <r>
    <s v="L064"/>
    <x v="5"/>
    <x v="16"/>
    <x v="47"/>
    <x v="44"/>
    <x v="4"/>
    <s v="T1/1/1"/>
    <s v="Portaria"/>
    <s v="BR-PE-IPO1-SWA-004"/>
    <s v="10.173.133.5"/>
    <s v="SWITCH A"/>
    <s v="T2/1/1"/>
    <s v="UTP"/>
    <s v="1G"/>
    <s v="Ativo"/>
    <s v="Alta"/>
    <m/>
    <n v="-839293532346199"/>
    <n v="-349806928922715"/>
  </r>
  <r>
    <s v="L065"/>
    <x v="5"/>
    <x v="16"/>
    <x v="48"/>
    <x v="45"/>
    <x v="4"/>
    <s v="T1/1/2"/>
    <s v="Portaria"/>
    <s v="BR-PE-IPO1-SWA-004"/>
    <s v="10.173.133.5"/>
    <s v="SWITCH A"/>
    <s v="T2/1/1"/>
    <s v="UTP"/>
    <s v="1G"/>
    <s v="Ativo"/>
    <s v="Alta"/>
    <m/>
    <n v="-839293316797384"/>
    <n v="-34980675500099"/>
  </r>
  <r>
    <s v="L066"/>
    <x v="5"/>
    <x v="15"/>
    <x v="49"/>
    <x v="46"/>
    <x v="4"/>
    <s v="T1/1/1"/>
    <s v="Perimetro (RP - 06)"/>
    <s v="BR-PE-IPO1-SWI-019"/>
    <s v="10.173.133.22"/>
    <s v="SWITCH I"/>
    <s v="T2/1/1"/>
    <s v="UTP"/>
    <s v="1G"/>
    <s v="Ativo"/>
    <s v="Alta"/>
    <m/>
    <n v="-839292178708134"/>
    <n v="-349801626623871"/>
  </r>
  <r>
    <s v="L067"/>
    <x v="5"/>
    <x v="15"/>
    <x v="50"/>
    <x v="47"/>
    <x v="4"/>
    <s v="T1/1/2"/>
    <s v="Perimetro (RP - 06)"/>
    <s v="BR-PE-IPO1-SWI-019"/>
    <s v="10.173.133.22"/>
    <s v="SWITCH I"/>
    <s v="T2/1/1"/>
    <s v="UTP"/>
    <s v="1G"/>
    <s v="Ativo"/>
    <s v="Alta"/>
    <m/>
    <n v="-839297373481041"/>
    <n v="-349801436896876"/>
  </r>
  <r>
    <s v="L068"/>
    <x v="5"/>
    <x v="17"/>
    <x v="51"/>
    <x v="48"/>
    <x v="4"/>
    <s v="T1/1/3"/>
    <s v="Perimetro (RP - 06)"/>
    <s v="BR-PE-IPO1-SWI-019"/>
    <s v="10.173.133.22"/>
    <s v="SWITCH I"/>
    <s v="T2/1/1"/>
    <s v="UTP"/>
    <s v="1G"/>
    <s v="Ativo"/>
    <s v="Alta"/>
    <m/>
    <n v="-839326328164967"/>
    <n v="-349801388227018"/>
  </r>
  <r>
    <s v="L069"/>
    <x v="5"/>
    <x v="17"/>
    <x v="52"/>
    <x v="49"/>
    <x v="4"/>
    <s v="T1/1/4"/>
    <s v="Perimetro (RP - 06)"/>
    <s v="BR-PE-IPO1-SWI-019"/>
    <s v="10.173.133.22"/>
    <s v="SWITCH I"/>
    <s v="T2/1/1"/>
    <s v="UTP"/>
    <s v="1G"/>
    <s v="Ativo"/>
    <s v="Alta"/>
    <m/>
    <n v="-83933020300717"/>
    <n v="-349801336781877"/>
  </r>
  <r>
    <s v="L070"/>
    <x v="5"/>
    <x v="17"/>
    <x v="53"/>
    <x v="50"/>
    <x v="4"/>
    <s v="T1/1/5"/>
    <s v="Perimetro (RP - 06)"/>
    <s v="BR-PE-IPO1-SWI-019"/>
    <s v="10.173.133.22"/>
    <s v="SWITCH I"/>
    <s v="T2/1/1"/>
    <s v="UTP"/>
    <s v="1G"/>
    <s v="Ativo"/>
    <s v="Alta"/>
    <m/>
    <n v="-839406513622973"/>
    <n v="-349801043682096"/>
  </r>
  <r>
    <s v="L071"/>
    <x v="5"/>
    <x v="17"/>
    <x v="54"/>
    <x v="51"/>
    <x v="4"/>
    <s v="T1/1/6"/>
    <s v="Perimetro (RP - 06)"/>
    <s v="BR-PE-IPO1-SWI-019"/>
    <s v="10.173.133.22"/>
    <s v="SWITCH I"/>
    <s v="T2/1/1"/>
    <s v="UTP"/>
    <s v="1G"/>
    <s v="Ativo"/>
    <s v="Alta"/>
    <m/>
    <n v="-83941019658437"/>
    <n v="-349800980066503"/>
  </r>
  <r>
    <s v="L072"/>
    <x v="5"/>
    <x v="17"/>
    <x v="55"/>
    <x v="52"/>
    <x v="4"/>
    <s v="T1/1/5"/>
    <s v="Perimetro (RP - 01)"/>
    <s v="BR-PE-IPO1-SWI-015"/>
    <s v="10.173.133.18"/>
    <s v="SWITCH I"/>
    <s v="T2/1/1"/>
    <s v="UTP"/>
    <s v="1G"/>
    <s v="Ativo"/>
    <s v="Alta"/>
    <m/>
    <n v="-839451594361162"/>
    <n v="-349800717187963"/>
  </r>
  <r>
    <s v="L073"/>
    <x v="5"/>
    <x v="17"/>
    <x v="56"/>
    <x v="53"/>
    <x v="4"/>
    <s v="T1/1/6"/>
    <s v="Perimetro (RP - 01)"/>
    <s v="BR-PE-IPO1-SWI-015"/>
    <s v="10.173.133.18"/>
    <s v="SWITCH I"/>
    <s v="T2/1/1"/>
    <s v="UTP"/>
    <s v="1G"/>
    <s v="Ativo"/>
    <s v="Alta"/>
    <m/>
    <n v="-839454070974403"/>
    <n v="-349800693494947"/>
  </r>
  <r>
    <s v="L074"/>
    <x v="5"/>
    <x v="18"/>
    <x v="57"/>
    <x v="54"/>
    <x v="4"/>
    <s v="T1/1/2"/>
    <s v="Sala de Servidores"/>
    <s v="BR-PE-IPO1-SWA-005"/>
    <s v="10.173.133.6"/>
    <s v="SWITCH A"/>
    <s v="T2/1/1"/>
    <s v="UTP"/>
    <s v="1G"/>
    <s v="Ativo"/>
    <s v="Alta"/>
    <m/>
    <n v="-839443627446032"/>
    <n v="-349807090975283"/>
  </r>
  <r>
    <s v="L075"/>
    <x v="5"/>
    <x v="19"/>
    <x v="58"/>
    <x v="55"/>
    <x v="4"/>
    <s v="T1/1/1"/>
    <s v="Subestacao"/>
    <s v="BR-PE-IPO1-SWA-012"/>
    <s v="10.173.133.16"/>
    <s v="SWITCH A"/>
    <s v="T2/1/1"/>
    <s v="UTP"/>
    <s v="1G"/>
    <s v="Ativo"/>
    <s v="Alta"/>
    <m/>
    <n v="-83952257259798"/>
    <n v="-349813759953436"/>
  </r>
  <r>
    <s v="L076"/>
    <x v="5"/>
    <x v="20"/>
    <x v="59"/>
    <x v="56"/>
    <x v="4"/>
    <s v="T1/1/2"/>
    <s v="Subestacao"/>
    <s v="BR-PE-IPO1-SWA-012"/>
    <s v="10.173.133.16"/>
    <s v="SWITCH A"/>
    <s v="T2/1/1"/>
    <s v="UTP"/>
    <s v="1G"/>
    <s v="Ativo"/>
    <s v="Alta"/>
    <m/>
    <n v="-839512425185933"/>
    <n v="-349814675015129"/>
  </r>
  <r>
    <s v="L077"/>
    <x v="5"/>
    <x v="21"/>
    <x v="60"/>
    <x v="57"/>
    <x v="4"/>
    <s v="T1/1/3"/>
    <s v="DPA"/>
    <s v="BR-PE-IPO1-SWA-010"/>
    <s v="10.173.133.11"/>
    <s v="SWITCH A"/>
    <s v="T2/1/1"/>
    <s v="UTP"/>
    <s v="1G"/>
    <s v="Ativo"/>
    <s v="Alta"/>
    <m/>
    <n v="-839456529245095"/>
    <n v="-349821745840585"/>
  </r>
  <r>
    <s v="L078"/>
    <x v="5"/>
    <x v="2"/>
    <x v="61"/>
    <x v="58"/>
    <x v="4"/>
    <s v="T1/1/4"/>
    <s v="DPA"/>
    <s v="BR-PE-IPO1-SWA-010"/>
    <s v="10.173.133.11"/>
    <s v="SWITCH A"/>
    <s v="T2/1/1"/>
    <s v="UTP"/>
    <s v="1G"/>
    <s v="Ativo"/>
    <s v="Alta"/>
    <m/>
    <n v="-839413730161277"/>
    <n v="-349820640022284"/>
  </r>
  <r>
    <s v="L079"/>
    <x v="5"/>
    <x v="22"/>
    <x v="62"/>
    <x v="59"/>
    <x v="4"/>
    <s v="T1/1/1"/>
    <s v="Sup. Moagem"/>
    <s v="BR-PE-IPO1-SWA-009"/>
    <s v="10.173.133.10"/>
    <s v="SWITCH A"/>
    <s v="T2/1/1"/>
    <s v="UTP"/>
    <s v="1G"/>
    <s v="Ativo"/>
    <s v="Alta"/>
    <m/>
    <n v="-839373353596184"/>
    <n v="-349814741525487"/>
  </r>
  <r>
    <s v="L080"/>
    <x v="5"/>
    <x v="23"/>
    <x v="63"/>
    <x v="60"/>
    <x v="4"/>
    <s v="T1/1/3"/>
    <s v="Portaria"/>
    <s v="BR-PE-IPO1-SWA-004"/>
    <s v="10.173.133.5"/>
    <s v="SWITCH A"/>
    <s v="T2/1/1"/>
    <s v="UTP"/>
    <s v="1G"/>
    <s v="Ativo"/>
    <s v="Alta"/>
    <m/>
    <n v="-839297317822834"/>
    <n v="-349805841945756"/>
  </r>
  <r>
    <s v="L081"/>
    <x v="5"/>
    <x v="24"/>
    <x v="64"/>
    <x v="61"/>
    <x v="4"/>
    <s v="T1/1/4"/>
    <s v="Portaria"/>
    <s v="BR-PE-IPO1-SWA-004"/>
    <s v="10.173.133.5"/>
    <s v="SWITCH A"/>
    <s v="T2/1/1"/>
    <s v="UTP"/>
    <s v="1G"/>
    <s v="Ativo"/>
    <s v="Alta"/>
    <m/>
    <n v="-839315960883087"/>
    <n v="-349806172327275"/>
  </r>
  <r>
    <s v="L082"/>
    <x v="5"/>
    <x v="25"/>
    <x v="65"/>
    <x v="62"/>
    <x v="4"/>
    <s v="T1/1/5"/>
    <s v="Portaria"/>
    <s v="BR-PE-IPO1-SWA-004"/>
    <s v="10.173.133.5"/>
    <s v="SWITCH A"/>
    <s v="T2/1/1"/>
    <s v="UTP"/>
    <s v="1G"/>
    <s v="Ativo"/>
    <s v="Alta"/>
    <m/>
    <n v="-839299669944131"/>
    <n v="-34980491167101"/>
  </r>
  <r>
    <s v="L083"/>
    <x v="5"/>
    <x v="26"/>
    <x v="66"/>
    <x v="63"/>
    <x v="4"/>
    <s v="T1/1/1"/>
    <s v="Perimetro (RP 01 - Esteiras)"/>
    <s v="BR-PE-IPO1-SWA-007"/>
    <s v="10.173.133.8"/>
    <s v="SWITCH A"/>
    <s v="T2/1/1"/>
    <s v="UTP"/>
    <s v="1G"/>
    <s v="Ativo"/>
    <s v="Alta"/>
    <m/>
    <n v="-839335488470887"/>
    <n v="-349813679265949"/>
  </r>
  <r>
    <s v="L084"/>
    <x v="5"/>
    <x v="27"/>
    <x v="67"/>
    <x v="64"/>
    <x v="4"/>
    <s v="T1/1/2"/>
    <s v="Perimetro (RP 01 - Esteiras)"/>
    <s v="BR-PE-IPO1-SWA-007"/>
    <s v="10.173.133.8"/>
    <s v="SWITCH A"/>
    <s v="T2/1/1"/>
    <s v="UTP"/>
    <s v="1G"/>
    <s v="Ativo"/>
    <s v="Alta"/>
    <m/>
    <n v="-839337123821898"/>
    <n v="-349814049474047"/>
  </r>
  <r>
    <s v="L085"/>
    <x v="5"/>
    <x v="27"/>
    <x v="68"/>
    <x v="65"/>
    <x v="4"/>
    <s v="T1/1/3"/>
    <s v="Perimetro (RP 01 - Esteiras)"/>
    <s v="BR-PE-IPO1-SWA-007"/>
    <s v="10.173.133.8"/>
    <s v="SWITCH A"/>
    <s v="T2/1/1"/>
    <s v="UTP"/>
    <s v="1G"/>
    <s v="Ativo"/>
    <s v="Alta"/>
    <m/>
    <n v="-839266554788544"/>
    <n v="-349814473744811"/>
  </r>
  <r>
    <s v="L086"/>
    <x v="5"/>
    <x v="28"/>
    <x v="69"/>
    <x v="66"/>
    <x v="4"/>
    <s v="T1/1/4"/>
    <s v="Perimetro (RP 01 - Esteiras)"/>
    <s v="BR-PE-IPO1-SWA-007"/>
    <s v="10.173.133.8"/>
    <s v="SWITCH A"/>
    <s v="T2/1/1"/>
    <s v="UTP"/>
    <s v="1G"/>
    <s v="Ativo"/>
    <s v="Alta"/>
    <m/>
    <n v="-83925935512751"/>
    <n v="-349814593771777"/>
  </r>
  <r>
    <s v="L087"/>
    <x v="5"/>
    <x v="27"/>
    <x v="70"/>
    <x v="67"/>
    <x v="4"/>
    <s v="T1/1/5"/>
    <s v="Perimetro (RP 01 - Esteiras)"/>
    <s v="BR-PE-IPO1-SWA-007"/>
    <s v="10.173.133.8"/>
    <s v="SWITCH A"/>
    <s v="T2/1/1"/>
    <s v="UTP"/>
    <s v="1G"/>
    <s v="Ativo"/>
    <s v="Alta"/>
    <m/>
    <n v="-839262134663708"/>
    <n v="-349813923460329"/>
  </r>
  <r>
    <s v="L088"/>
    <x v="5"/>
    <x v="27"/>
    <x v="71"/>
    <x v="68"/>
    <x v="4"/>
    <s v="T1/1/6"/>
    <s v="Perimetro (RP 02 - Esteiras)"/>
    <s v="BR-PE-IPO1-SWA-007"/>
    <s v="10.173.133.8"/>
    <s v="SWITCH A"/>
    <s v="T2/1/1"/>
    <s v="UTP"/>
    <s v="1G"/>
    <s v="Ativo"/>
    <s v="Alta"/>
    <m/>
    <n v="-839219677751252"/>
    <n v="-349729365471461"/>
  </r>
  <r>
    <s v="L089"/>
    <x v="5"/>
    <x v="28"/>
    <x v="72"/>
    <x v="69"/>
    <x v="4"/>
    <s v="T1/1/7"/>
    <s v="Perimetro (RP 02 - Esteiras)"/>
    <s v="BR-PE-IPO1-SWA-007"/>
    <s v="10.173.133.8"/>
    <s v="SWITCH A"/>
    <s v="T2/1/1"/>
    <s v="UTP"/>
    <s v="1G"/>
    <s v="Ativo"/>
    <s v="Alta"/>
    <m/>
    <n v="-839223150563182"/>
    <n v="-349728613716107"/>
  </r>
  <r>
    <s v="L090"/>
    <x v="5"/>
    <x v="27"/>
    <x v="73"/>
    <x v="70"/>
    <x v="4"/>
    <s v="T1/1/8"/>
    <s v="Perimetro (RP 02 - Esteiras)"/>
    <s v="BR-PE-IPO1-SWA-007"/>
    <s v="10.173.133.8"/>
    <s v="SWITCH A"/>
    <s v="T2/1/1"/>
    <s v="UTP"/>
    <s v="1G"/>
    <s v="Ativo"/>
    <s v="Alta"/>
    <m/>
    <n v="-839216822157361"/>
    <n v="-349728391752068"/>
  </r>
  <r>
    <s v="L091"/>
    <x v="5"/>
    <x v="29"/>
    <x v="74"/>
    <x v="71"/>
    <x v="4"/>
    <s v="T1/1/9"/>
    <s v="Perimetro (RP 02 - Esteiras)"/>
    <s v="BR-PE-IPO1-SWA-007"/>
    <s v="10.173.133.8"/>
    <s v="SWITCH A"/>
    <s v="T2/1/1"/>
    <s v="UTP"/>
    <s v="1G"/>
    <s v="Ativo"/>
    <s v="Alta"/>
    <m/>
    <n v="-839392819496571"/>
    <n v="-349818753110349"/>
  </r>
  <r>
    <s v="L092"/>
    <x v="5"/>
    <x v="30"/>
    <x v="75"/>
    <x v="72"/>
    <x v="4"/>
    <s v="T1/1/6"/>
    <s v="Portaria"/>
    <s v="BR-PE-IPO1-SWA-004"/>
    <s v="10.173.133.5"/>
    <s v="SWITCH A"/>
    <s v="T2/1/1"/>
    <s v="UTP"/>
    <s v="1G"/>
    <s v="Ativo"/>
    <s v="Alta"/>
    <m/>
    <n v="-839303952458643"/>
    <n v="-349805856772247"/>
  </r>
  <r>
    <s v="L093"/>
    <x v="5"/>
    <x v="31"/>
    <x v="76"/>
    <x v="73"/>
    <x v="4"/>
    <s v="T1/1/1"/>
    <s v="Laboratorio"/>
    <s v="BR-PE-IPO1-SWA-007"/>
    <s v="10.173.133.8"/>
    <s v="SWITCH A"/>
    <s v="T2/1/1"/>
    <s v="UTP"/>
    <s v="1G"/>
    <s v="Ativo"/>
    <s v="Alta"/>
    <m/>
    <n v="-839386309669166"/>
    <n v="-349819690978019"/>
  </r>
  <r>
    <s v="L094"/>
    <x v="5"/>
    <x v="32"/>
    <x v="77"/>
    <x v="74"/>
    <x v="4"/>
    <s v="T1/1/6"/>
    <s v="DPA"/>
    <s v="BR-PE-IPO1-SWA-010"/>
    <s v="10.173.133.11"/>
    <s v="SWITCH A"/>
    <s v="T2/1/1"/>
    <s v="UTP"/>
    <s v="1G"/>
    <s v="Ativo"/>
    <s v="Alta"/>
    <m/>
    <n v="-839445057102618"/>
    <n v="-349821714192017"/>
  </r>
  <r>
    <s v="L095"/>
    <x v="5"/>
    <x v="8"/>
    <x v="78"/>
    <x v="75"/>
    <x v="4"/>
    <s v="T1/1/1"/>
    <s v="Refeitorio"/>
    <s v="BR-PE-IPO1-SWA-006"/>
    <s v="10.173.133.7"/>
    <s v="SWITCH A"/>
    <s v="T2/1/1"/>
    <s v="UTP"/>
    <s v="1G"/>
    <s v="Ativo"/>
    <s v="Alta"/>
    <m/>
    <n v="-839460505491663"/>
    <n v="-349810337899106"/>
  </r>
  <r>
    <s v="L096"/>
    <x v="5"/>
    <x v="33"/>
    <x v="79"/>
    <x v="76"/>
    <x v="4"/>
    <s v="T1/1/2"/>
    <s v="Refeitorio"/>
    <s v="BR-PE-IPO1-SWA-006"/>
    <s v="10.173.133.7"/>
    <s v="SWITCH A"/>
    <s v="T2/1/1"/>
    <s v="UTP"/>
    <s v="1G"/>
    <s v="Ativo"/>
    <s v="Alta"/>
    <m/>
    <n v="-839462491002371"/>
    <n v="-349809333608102"/>
  </r>
  <r>
    <s v="L097"/>
    <x v="5"/>
    <x v="34"/>
    <x v="80"/>
    <x v="77"/>
    <x v="4"/>
    <s v="T1/1/8"/>
    <s v="DPA"/>
    <s v="BR-PE-IPO1-SWA-010"/>
    <s v="10.173.133.11"/>
    <s v="SWITCH A"/>
    <s v="T2/1/1"/>
    <s v="UTP"/>
    <s v="1G"/>
    <s v="Ativo"/>
    <s v="Alta"/>
    <m/>
    <n v="-839456506803536"/>
    <n v="-349821960909111"/>
  </r>
  <r>
    <s v="L098"/>
    <x v="5"/>
    <x v="35"/>
    <x v="81"/>
    <x v="78"/>
    <x v="4"/>
    <s v="T1/1/9"/>
    <s v="DPA"/>
    <s v="BR-PE-IPO1-SWA-010"/>
    <s v="10.173.133.11"/>
    <s v="SWITCH A"/>
    <s v="T2/1/1"/>
    <s v="UTP"/>
    <s v="1G"/>
    <s v="Ativo"/>
    <s v="Alta"/>
    <m/>
    <n v="-839440767120592"/>
    <n v="-349820255120134"/>
  </r>
  <r>
    <s v="L099"/>
    <x v="5"/>
    <x v="36"/>
    <x v="82"/>
    <x v="79"/>
    <x v="4"/>
    <s v="T1/1/1"/>
    <s v="Perimetro"/>
    <s v="BR-PE-IPO1-SWI-021"/>
    <s v="10.173.133.40"/>
    <s v="SWITCH I"/>
    <s v="T2/1/1"/>
    <s v="UTP"/>
    <s v="1G"/>
    <s v="Ativo"/>
    <s v="Alta"/>
    <m/>
    <n v="-839493702105934"/>
    <n v="-349807526866276"/>
  </r>
  <r>
    <s v="L100"/>
    <x v="5"/>
    <x v="36"/>
    <x v="83"/>
    <x v="80"/>
    <x v="4"/>
    <s v="T1/1/2"/>
    <s v="Perimetro"/>
    <s v="BR-PE-IPO1-SWI-021"/>
    <s v="10.173.133.40"/>
    <s v="SWITCH I"/>
    <s v="T2/1/1"/>
    <s v="UTP"/>
    <s v="1G"/>
    <s v="Ativo"/>
    <s v="Alta"/>
    <m/>
    <n v="-839500289397036"/>
    <n v="-349810900746526"/>
  </r>
  <r>
    <s v="L101"/>
    <x v="5"/>
    <x v="37"/>
    <x v="84"/>
    <x v="81"/>
    <x v="4"/>
    <s v="T1/1/3"/>
    <s v="Perimetro"/>
    <s v="BR-PE-IPO1-SWI-021"/>
    <s v="10.173.133.40"/>
    <s v="SWITCH I"/>
    <s v="T2/1/1"/>
    <s v="UTP"/>
    <s v="1G"/>
    <s v="Ativo"/>
    <s v="Alta"/>
    <m/>
    <n v="-839509764637999"/>
    <n v="-349810808339336"/>
  </r>
  <r>
    <s v="L102"/>
    <x v="5"/>
    <x v="37"/>
    <x v="85"/>
    <x v="82"/>
    <x v="4"/>
    <s v="T1/1/4"/>
    <s v="Perimetro"/>
    <s v="BR-PE-IPO1-SWI-021"/>
    <s v="10.173.133.40"/>
    <s v="SWITCH I"/>
    <s v="T2/1/1"/>
    <s v="UTP"/>
    <s v="1G"/>
    <s v="Ativo"/>
    <s v="Alta"/>
    <m/>
    <n v="-839507339335804"/>
    <n v="-34980744707283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x v="0"/>
    <x v="0"/>
    <x v="0"/>
    <s v="Cisco"/>
    <s v="C9115AXI-2"/>
    <x v="0"/>
    <x v="0"/>
    <s v="Wi-Fi"/>
    <s v="BR-PE-IPO1-SWA-001-01"/>
    <s v="L021: Gi1/0/1"/>
    <s v="L021: Gi1/0/6"/>
    <s v="WAN"/>
    <s v="L021"/>
    <m/>
    <m/>
    <x v="0"/>
    <s v="Alta"/>
    <s v="Porta Gi1/0/9"/>
    <s v="Abrir imagem"/>
  </r>
  <r>
    <x v="0"/>
    <x v="1"/>
    <x v="0"/>
    <s v="Cisco"/>
    <s v="C9115AXI-2"/>
    <x v="0"/>
    <x v="0"/>
    <s v="Wi-Fi"/>
    <s v="BR-PE-IPO1-SWA-001-02"/>
    <s v="L022: Gi1/0/1"/>
    <s v="L022: Gi2/0/9"/>
    <s v="WAN"/>
    <s v="L022"/>
    <m/>
    <m/>
    <x v="0"/>
    <s v="Média"/>
    <s v="Porta pouco legível"/>
    <s v="Abrir imagem"/>
  </r>
  <r>
    <x v="0"/>
    <x v="2"/>
    <x v="0"/>
    <s v="Cisco"/>
    <s v="C9115AXI-2"/>
    <x v="0"/>
    <x v="0"/>
    <s v="Wi-Fi"/>
    <s v="BR-PE-IPO1-SWA-001-02"/>
    <s v="L023: Gi1/0/1"/>
    <s v="L023: Gi2/0/6"/>
    <s v="WAN"/>
    <s v="L023"/>
    <m/>
    <m/>
    <x v="0"/>
    <s v="Média"/>
    <s v="Porta pouco legível"/>
    <s v="Abrir imagem"/>
  </r>
  <r>
    <x v="0"/>
    <x v="3"/>
    <x v="0"/>
    <s v="Cisco"/>
    <s v="C9115AXI-2"/>
    <x v="1"/>
    <x v="0"/>
    <s v="Wi-Fi"/>
    <s v="BR-PE-IPO1-SWA-013"/>
    <s v="L033: Gi1/0/1"/>
    <s v="L033: Gi1/0/1"/>
    <s v="WAN"/>
    <s v="L033"/>
    <m/>
    <m/>
    <x v="0"/>
    <s v="Média"/>
    <s v="Porta Gi1/0/1?"/>
    <s v="Abrir imagem"/>
  </r>
  <r>
    <x v="0"/>
    <x v="4"/>
    <x v="0"/>
    <s v="Cisco"/>
    <s v="C9115AXI-2"/>
    <x v="2"/>
    <x v="0"/>
    <s v="Wi-Fi"/>
    <s v="BR-PE-IPO1-SWA-010"/>
    <s v="L019: Gi1/0/1"/>
    <s v="L019: Gi1/0/21"/>
    <s v="WAN"/>
    <s v="L019"/>
    <m/>
    <m/>
    <x v="0"/>
    <s v="Alta"/>
    <s v="Porta Gi1/0/21"/>
    <s v="Abrir imagem"/>
  </r>
  <r>
    <x v="0"/>
    <x v="5"/>
    <x v="0"/>
    <s v="Cisco"/>
    <s v="C9115AXI-2"/>
    <x v="3"/>
    <x v="0"/>
    <s v="Wi-Fi"/>
    <s v="BR-PE-IPO1-SWA-009"/>
    <s v="L011: Gi1/0/1"/>
    <s v="L011: Gi1/0/11"/>
    <s v="WAN"/>
    <s v="L011"/>
    <m/>
    <m/>
    <x v="0"/>
    <s v="Média"/>
    <s v="Porta pouco legível"/>
    <s v="Abrir imagem"/>
  </r>
  <r>
    <x v="0"/>
    <x v="6"/>
    <x v="0"/>
    <s v="Cisco"/>
    <s v="C9115AXI-2"/>
    <x v="3"/>
    <x v="0"/>
    <s v="Wi-Fi"/>
    <s v="BR-PE-IPO1-SWA-007"/>
    <s v="L015: Gi1/0/1"/>
    <s v="L015: Gi1/0/21"/>
    <s v="WAN"/>
    <s v="L015"/>
    <m/>
    <m/>
    <x v="0"/>
    <s v="Média"/>
    <s v="Porta pouco legível"/>
    <s v="Abrir imagem"/>
  </r>
  <r>
    <x v="0"/>
    <x v="7"/>
    <x v="0"/>
    <s v="Cisco"/>
    <s v="C9115AXI-2"/>
    <x v="4"/>
    <x v="0"/>
    <s v="Wi-Fi"/>
    <s v="BR-PE-IPO1-SWA-007"/>
    <s v="L016: Gi1/0/1"/>
    <s v="L016: Gi2/0/5"/>
    <s v="WAN"/>
    <s v="L016"/>
    <m/>
    <m/>
    <x v="0"/>
    <s v="Alta"/>
    <s v="Porta Gi1/0/11"/>
    <s v="Abrir imagem"/>
  </r>
  <r>
    <x v="0"/>
    <x v="8"/>
    <x v="0"/>
    <s v="Cisco"/>
    <s v="C9115AXI-2"/>
    <x v="3"/>
    <x v="0"/>
    <s v="Wi-Fi"/>
    <s v="BR-PE-IPO1-SWA-007"/>
    <s v="L013: Gi1/0/1"/>
    <s v="L013: Gi1/0/34"/>
    <s v="WAN"/>
    <s v="L013"/>
    <m/>
    <m/>
    <x v="0"/>
    <s v="Alta"/>
    <s v="Porta Gi1/0/24"/>
    <s v="Abrir imagem"/>
  </r>
  <r>
    <x v="0"/>
    <x v="9"/>
    <x v="0"/>
    <s v="Cisco"/>
    <s v="C9115AXI-2"/>
    <x v="3"/>
    <x v="0"/>
    <s v="Wi-Fi"/>
    <s v="BR-PE-IPO1-SWA-007"/>
    <s v="L014: Gi1/0/1"/>
    <s v="L014: Gi1/0/28"/>
    <s v="WAN"/>
    <s v="L014"/>
    <m/>
    <m/>
    <x v="0"/>
    <s v="Média"/>
    <s v="Porta pouco legível"/>
    <s v="Abrir imagem"/>
  </r>
  <r>
    <x v="0"/>
    <x v="10"/>
    <x v="1"/>
    <s v="N/I"/>
    <s v="N/I"/>
    <x v="5"/>
    <x v="1"/>
    <s v="Borda principal"/>
    <s v="PRI INTERNET | BR-PE-IPO1-SDE-001"/>
    <s v="L001: Vni-02 | L004: Vni-02"/>
    <s v="L001: Vni-01 | L004: NIC"/>
    <s v="UTP"/>
    <s v="L001 | L004"/>
    <m/>
    <m/>
    <x v="0"/>
    <s v="Alta"/>
    <s v="Ligado ao PRI INTERNET e SCE-001"/>
    <s v="Abrir imagem"/>
  </r>
  <r>
    <x v="0"/>
    <x v="11"/>
    <x v="1"/>
    <s v="N/I"/>
    <s v="N/I"/>
    <x v="5"/>
    <x v="2"/>
    <s v="Borda secundária"/>
    <s v="SEC INTERNET | BR-PE-IPO1-SDE-002"/>
    <s v="L003: Vni-02 | L006: Vni-02"/>
    <s v="L003: Vni-01 | L006: NIC"/>
    <s v="UTP"/>
    <s v="L003 | L006"/>
    <m/>
    <m/>
    <x v="0"/>
    <s v="Alta"/>
    <s v="Ligado ao SEC INTERNET e SCE-002"/>
    <s v="Abrir imagem"/>
  </r>
  <r>
    <x v="0"/>
    <x v="12"/>
    <x v="1"/>
    <s v="N/I"/>
    <s v="N/I"/>
    <x v="5"/>
    <x v="3"/>
    <s v="Borda terrestre"/>
    <s v="TER BANDA | BR-PE-IPO1-SDE-001"/>
    <s v="L002: Vni-02 | L005: Vni-05"/>
    <s v="L002: Vni-01 | L005: NIC"/>
    <s v="UTP"/>
    <s v="L002 | L005"/>
    <m/>
    <m/>
    <x v="0"/>
    <s v="Alta"/>
    <s v="Ligado ao TER BANDA e SCE-001"/>
    <s v="Abrir imagem"/>
  </r>
  <r>
    <x v="0"/>
    <x v="13"/>
    <x v="2"/>
    <s v="Cisco"/>
    <s v="CISCO2901/K9"/>
    <x v="5"/>
    <x v="4"/>
    <s v="Roteamento/serviço"/>
    <s v="BR-PE-IPO1-SWC-001-02"/>
    <s v="L009: Gi1/1/1"/>
    <s v="L009: Gi1/1/24"/>
    <s v="UTP"/>
    <s v="L009"/>
    <m/>
    <m/>
    <x v="0"/>
    <s v="Alta"/>
    <s v="Equipamento horizontal à direita do CORE"/>
    <s v="Abrir imagem"/>
  </r>
  <r>
    <x v="0"/>
    <x v="14"/>
    <x v="2"/>
    <s v="N/I"/>
    <s v="N/I"/>
    <x v="5"/>
    <x v="5"/>
    <s v="Segurança / overlay"/>
    <s v="Sem ligacao registrada"/>
    <s v="N/I"/>
    <s v="N/I"/>
    <s v="N/I"/>
    <s v="N/I"/>
    <m/>
    <m/>
    <x v="0"/>
    <s v="Alta"/>
    <s v="Interliga RTC-001, RTC-003 e CORE"/>
    <s v="Abrir imagem"/>
  </r>
  <r>
    <x v="0"/>
    <x v="15"/>
    <x v="2"/>
    <s v="N/I"/>
    <s v="N/I"/>
    <x v="5"/>
    <x v="6"/>
    <s v="Segurança / overlay"/>
    <s v="Sem ligacao registrada"/>
    <s v="N/I"/>
    <s v="N/I"/>
    <s v="N/I"/>
    <s v="N/I"/>
    <m/>
    <m/>
    <x v="0"/>
    <s v="Alta"/>
    <s v="Interliga RTC-002 e RTV-001"/>
    <s v="Abrir imagem"/>
  </r>
  <r>
    <x v="0"/>
    <x v="16"/>
    <x v="3"/>
    <s v="Cisco"/>
    <s v="STACK 1x C9200L-24P-4X + 1x C9200L-48P-4X"/>
    <x v="0"/>
    <x v="7"/>
    <s v="Acesso setor ADM"/>
    <s v="Sem ligacao registrada"/>
    <s v="N/I"/>
    <s v="N/I"/>
    <s v="N/I"/>
    <s v="N/I"/>
    <m/>
    <m/>
    <x v="0"/>
    <s v="Alta"/>
    <s v="Ligado ao Po1"/>
    <s v="Abrir imagem"/>
  </r>
  <r>
    <x v="0"/>
    <x v="17"/>
    <x v="3"/>
    <s v="Cisco"/>
    <s v="C9200L-24P-4X"/>
    <x v="6"/>
    <x v="8"/>
    <s v="Acesso setor"/>
    <s v="BR-PE-IPO1-SWC-001 | BR-PE-IPO1-SWI-017 | BR-PE-IPO1-SWI-019 | BR-PE-IPO1-CCTV-CAM - 028 | BR-PE-IPO1-CCTV-CAM - 029 | BR-PE-IPO1-CCTV-CAM - 044 | BR-PE-IPO1-CCTV-CAM - 045 | BR-PE-IPO1-CCTV-CAM - 046 | BR-PE-IPO1-CCTV-CAM - 056"/>
    <s v="L024: T1/1/1 | L025: T1/1/4 | L026: T1/1/3 | L064: T2/1/1 | L065: T2/1/1 | L080: T2/1/1 | L081: T2/1/1 | L082: T2/1/1 | L092: T2/1/1"/>
    <s v="L024: Gi1/1/10 | L025: Gi1/1/9 | L026: Gi1/1/9 | L064: T1/1/1 | L065: T1/1/2 | L080: T1/1/3 | L081: T1/1/4 | L082: T1/1/5 | L092: T1/1/6"/>
    <s v="Fibra SX | Fibra LX | Fibra SX / Port-channel"/>
    <s v="L024 | L025 | L026 | L064 | L065 | L080 | L081 | L082 | L092"/>
    <m/>
    <m/>
    <x v="0"/>
    <s v="Alta"/>
    <m/>
    <s v="Abrir imagem"/>
  </r>
  <r>
    <x v="0"/>
    <x v="18"/>
    <x v="3"/>
    <s v="Cisco"/>
    <s v="C9200L-24P-4X"/>
    <x v="7"/>
    <x v="9"/>
    <s v="Acesso setor"/>
    <s v="BR-PE-IPO1-SWI-019 | BR-PE-IPO1-SWA-013 | BR-PE-IPO1-CCTV-CAM - 038"/>
    <s v="L027: T1/1/2 | L028: T1/1/1 | L074: T2/1/1"/>
    <s v="L027: Gi1/1/10 | L028: T1/1/3 | L074: T1/1/2"/>
    <s v="Fibra SX | UTP | Fibra LX"/>
    <s v="L027 | L028 | L074"/>
    <m/>
    <m/>
    <x v="0"/>
    <s v="Alta"/>
    <m/>
    <s v="Abrir imagem"/>
  </r>
  <r>
    <x v="0"/>
    <x v="19"/>
    <x v="3"/>
    <s v="Cisco"/>
    <s v="C9200L-24P-4X"/>
    <x v="8"/>
    <x v="10"/>
    <s v="Acesso setor"/>
    <s v="BR-PE-IPO1-SWC-001 | BR-PE-IPO1-CCTV-CAM - 060 | BR-PE-IPO1-CCTV-CAM - 061"/>
    <s v="L029: T1/1/1 | L095: T2/1/1 | L096: T2/1/1"/>
    <s v="L029: T1/1/2 | L095: T1/1/1 | L096: T1/1/2"/>
    <s v="Fibra LX"/>
    <s v="L029 | L095 | L096"/>
    <m/>
    <m/>
    <x v="0"/>
    <s v="Alta"/>
    <m/>
    <s v="Abrir imagem"/>
  </r>
  <r>
    <x v="0"/>
    <x v="20"/>
    <x v="3"/>
    <s v="Cisco"/>
    <s v="STACK 1x C9200L-48P-4G + 1x C9200L-24P-4X"/>
    <x v="3"/>
    <x v="11"/>
    <s v="Acesso setor"/>
    <s v="BR-PE-IPO1-AP-009 | BR-PE-IPO1-AP-010 | BR-PE-IPO1-AP-007 | BR-PE-IPO1-AP-008 | HUB_PLANET_ESTEIRA | BR-PE-IPO1-SWC-001-02 | BR-PE-IPO1-CCTV-CAM - 047 | BR-PE-IPO1-CCTV-CAM - 048 | BR-PE-IPO1-CCTV-CAM - 049 | BR-PE-IPO1-CCTV-CAM - 050 | BR-PE-IPO1-CCTV-CAM - 051 | BR-PE-IPO1-CCTV-CAM - 052 | BR-PE-IPO1-CCTV-CAM - 053 | BR-PE-IPO1-CCTV-CAM - 054 | BR-PE-IPO1-CCTV-CAM - 055 | BR-PE-IPO1-CCTV-CAM - 058"/>
    <s v="L013: Gi1/0/34 | L014: Gi1/0/28 | L015: Gi1/0/21 | L016: Gi2/0/5 | L017: T2/1/2 | L018: T2/1/1 | L083: T2/1/1 | L084: T2/1/1 | L085: T2/1/1 | L086: T2/1/1 | L087: T2/1/1 | L088: T2/1/1 | L089: T2/1/1 | L090: T2/1/1 | L091: T2/1/1 | L093: T2/1/1"/>
    <s v="L013: Gi1/0/1 | L014: Gi1/0/1 | L015: Gi1/0/1 | L016: Gi1/0/1 | L017: Vni-02 | L018: T2/1/2 | L083: T1/1/1 | L084: T1/1/2 | L085: T1/1/3 | L086: T1/1/4 | L087: T1/1/5 | L088: T1/1/6 | L089: T1/1/7 | L090: T1/1/8 | L091: T1/1/9 | L093: T1/1/1"/>
    <s v="WAN | Virtual/Overlay | Fibra LX"/>
    <s v="L013 | L014 | L015 | L016 | L017 | L018 | L083 | L084 | L085 | L086 | L087 | L088 | L089 | L090 | L091 | L093"/>
    <m/>
    <m/>
    <x v="0"/>
    <s v="Alta"/>
    <m/>
    <s v="Abrir imagem"/>
  </r>
  <r>
    <x v="0"/>
    <x v="21"/>
    <x v="3"/>
    <s v="Cisco"/>
    <s v="C9200L-24P-4X"/>
    <x v="4"/>
    <x v="12"/>
    <s v="Acesso setor"/>
    <s v="BR-PE-IPO1-AP-006 | BR-PE-IPO1-SWC-001 | BR-PE-IPO1-CCTV-CAM - 043"/>
    <s v="L011: Gi1/0/11 | L012: T1/1/1 | L079: T2/1/1"/>
    <s v="L011: Gi1/0/1 | L012: T1/1/3 | L079: T1/1/1"/>
    <s v="WAN | Fibra LX"/>
    <s v="L011 | L012 | L079"/>
    <m/>
    <m/>
    <x v="0"/>
    <s v="Alta"/>
    <m/>
    <s v="Abrir imagem"/>
  </r>
  <r>
    <x v="0"/>
    <x v="22"/>
    <x v="3"/>
    <s v="Cisco"/>
    <s v="C9200L-48P-4X"/>
    <x v="2"/>
    <x v="13"/>
    <s v="Acesso setor"/>
    <s v="BR-PE-IPO1-AP-005 | BR-PE-IPO1-SWC-001-02 | BR-PE-IPO1-CCTV-CAM - 041 | BR-PE-IPO1-CCTV-CAM - 042 | BR-PE-IPO1-CCTV-CAM - 059 | BR-PE-IPO1-CCTV-CAM - 062 | BR-PE-IPO1-CCTV-CAM - 063"/>
    <s v="L019: Gi1/0/21 | L020: T1/1/1 | L077: T2/1/1 | L078: T2/1/1 | L094: T2/1/1 | L097: T2/1/1 | L098: T2/1/1"/>
    <s v="L019: Gi1/0/1 | L020: T2/1/1 | L077: T1/1/3 | L078: T1/1/4 | L094: T1/1/6 | L097: T1/1/8 | L098: T1/1/9"/>
    <s v="WAN | Fibra LX"/>
    <s v="L019 | L020 | L077 | L078 | L094 | L097 | L098"/>
    <m/>
    <m/>
    <x v="0"/>
    <s v="Alta"/>
    <m/>
    <s v="Abrir imagem"/>
  </r>
  <r>
    <x v="0"/>
    <x v="23"/>
    <x v="3"/>
    <s v="Cisco"/>
    <s v="C9200L-24P-4X"/>
    <x v="9"/>
    <x v="14"/>
    <s v="Acesso setor"/>
    <s v="BR-PE-IPO1-SWC-001 | BR-PE-IPO1-SWI-018 | BR-PE-IPO1-CCTV-CAM - 039 | BR-PE-IPO1-CCTV-CAM - 040"/>
    <s v="L030: T1/1/1 | L031: T1/1/2 | L075: T2/1/1 | L076: T2/1/1"/>
    <s v="L030: T1/1/1 | L031: Gi1/1/9 | L075: T1/1/1 | L076: T1/1/2"/>
    <s v="Fibra LX"/>
    <s v="L030 | L031 | L075 | L076"/>
    <m/>
    <m/>
    <x v="0"/>
    <s v="Alta"/>
    <m/>
    <s v="Abrir imagem"/>
  </r>
  <r>
    <x v="0"/>
    <x v="24"/>
    <x v="3"/>
    <s v="Cisco"/>
    <s v="C9200L-24P-4X"/>
    <x v="1"/>
    <x v="15"/>
    <s v="Acesso setor"/>
    <s v="BR-PE-IPO1-SWA-005 | BR-PE-IPO1-AP-004 | BR-PE-IPO1-SWI-021 | BR-PE-IPO1-SWI-015 | BR-PE-IPO1-SWC-001-02"/>
    <s v="L028: T1/1/3 | L033: Gi1/0/1 | L034: T1/1/2 | L035: T1/1/4 | L036: T1/1/1"/>
    <s v="L028: T1/1/1 | L033: Gi1/0/1 | L034: Gi1/0/1 | L035: Gi1/0/1 | L036: T2/1/3"/>
    <s v="UTP | WAN | Fibra LX | Fibra SX"/>
    <s v="L028 | L033 | L034 | L035 | L036"/>
    <m/>
    <m/>
    <x v="0"/>
    <s v="Alta"/>
    <m/>
    <s v="Abrir imagem"/>
  </r>
  <r>
    <x v="0"/>
    <x v="25"/>
    <x v="4"/>
    <s v="N/I"/>
    <s v="STACK 2x 9300-24T"/>
    <x v="0"/>
    <x v="16"/>
    <s v="Core LAN"/>
    <s v="BR-PE-IPO1-SWA-009 | BR-PE-IPO1-SWA-004 | BR-PE-IPO1-SWA-006 | BR-PE-IPO1-SWA-012"/>
    <s v="L012: T1/1/3 | L024: Gi1/1/10 | L029: T1/1/2 | L030: T1/1/1"/>
    <s v="L012: T1/1/1 | L024: T1/1/1 | L029: T1/1/1 | L030: T1/1/1"/>
    <s v="WAN | Fibra SX | Fibra LX"/>
    <s v="L012 | L024 | L029 | L030"/>
    <m/>
    <m/>
    <x v="0"/>
    <s v="Alta"/>
    <s v="SWITCH CORE central da topologia"/>
    <s v="Abrir imagem"/>
  </r>
  <r>
    <x v="0"/>
    <x v="26"/>
    <x v="5"/>
    <s v="Cisco"/>
    <s v="IE-1000-8P2S-LM"/>
    <x v="6"/>
    <x v="17"/>
    <s v="Acesso industrial"/>
    <s v="BR-PE-IPO1-CCTV-CAM - 018 | BR-PE-IPO1-CCTV-CAM - 019 | BR-PE-IPO1-CCTV-CAM - 020 | BR-PE-IPO1-CCTV-CAM - 021 | BR-PE-IPO1-CCTV-CAM - 022 | BR-PE-IPO1-CCTV-CAM - 023"/>
    <s v="L054: T2/1/1 | L055: T2/1/1 | L056: T2/1/1 | L057: T2/1/1 | L058: T2/1/1 | L059: T2/1/1"/>
    <s v="L054: T1/1/1 | L055: T1/1/2 | L056: T1/1/3 | L057: T1/1/4 | L058: T1/1/5 | L059: T1/1/6"/>
    <s v="Fibra LX"/>
    <s v="L054 | L055 | L056 | L057 | L058 | L059"/>
    <m/>
    <m/>
    <x v="0"/>
    <s v="Alta"/>
    <m/>
    <s v="Abrir imagem"/>
  </r>
  <r>
    <x v="0"/>
    <x v="27"/>
    <x v="5"/>
    <s v="Cisco"/>
    <s v="IE-1000-8P2S-LM"/>
    <x v="1"/>
    <x v="18"/>
    <s v="Acesso industrial"/>
    <s v="BR-PE-IPO1-SWA-013 | BR-PE-IPO1-CCTV-CAM - 001 | BR-PE-IPO1-CCTV-CAM - 002 | BR-PE-IPO1-CCTV-CAM - 003 | BR-PE-IPO1-CCTV-CAM - 004 | BR-PE-IPO1-CCTV-CAM - 005 | BR-PE-IPO1-CCTV-CAM - 036 | BR-PE-IPO1-CCTV-CAM - 037"/>
    <s v="L035: Gi1/0/1 | L037: T2/1/1 | L038: T2/1/1 | L039: T2/1/1 | L040: T2/1/1 | L041: T2/1/1 | L072: T2/1/1 | L073: T2/1/1"/>
    <s v="L035: T1/1/4 | L037: T1/1/1 | L038: T1/1/2 | L039: T1/1/3 | L040: T1/1/4 | L041: T1/1/5 | L072: T1/1/5 | L073: T1/1/6"/>
    <s v="Fibra LX"/>
    <s v="L035 | L037 | L038 | L039 | L040 | L041 | L072 | L073"/>
    <m/>
    <m/>
    <x v="0"/>
    <s v="Alta"/>
    <m/>
    <s v="Abrir imagem"/>
  </r>
  <r>
    <x v="0"/>
    <x v="28"/>
    <x v="5"/>
    <s v="Cisco"/>
    <s v="IE-1000-8P2S-LM"/>
    <x v="9"/>
    <x v="19"/>
    <s v="Acesso industrial"/>
    <s v="BR-PE-IPO1-SWI-018 | BR-PE-IPO1-CCTV-CAM - 012 | BR-PE-IPO1-CCTV-CAM - 013 | BR-PE-IPO1-CCTV-CAM - 014 | BR-PE-IPO1-CCTV-CAM - 015 | BR-PE-IPO1-CCTV-CAM - 016 | BR-PE-IPO1-CCTV-CAM - 017"/>
    <s v="L032: Gi1/1/9 | L048: T2/1/1 | L049: T2/1/1 | L050: T2/1/1 | L051: T2/1/1 | L052: T2/1/1 | L053: T2/1/1"/>
    <s v="L032: Gi1/1/10 | L048: T1/1/1 | L049: T1/1/2 | L050: T1/1/3 | L051: T1/1/4 | L052: T1/1/5 | L053: T1/1/6"/>
    <s v="Fibra LX"/>
    <s v="L032 | L048 | L049 | L050 | L051 | L052 | L053"/>
    <m/>
    <m/>
    <x v="0"/>
    <s v="Alta"/>
    <m/>
    <s v="Abrir imagem"/>
  </r>
  <r>
    <x v="0"/>
    <x v="29"/>
    <x v="5"/>
    <s v="Cisco"/>
    <s v="IE-1000-8P2S-LM"/>
    <x v="6"/>
    <x v="20"/>
    <s v="Acesso industrial"/>
    <s v="BR-PE-IPO1-SWA-004 | BR-PE-IPO1-CCTV-CAM - 024 | BR-PE-IPO1-CCTV-CAM - 025 | BR-PE-IPO1-CCTV-CAM - 026 | BR-PE-IPO1-CCTV-CAM - 027"/>
    <s v="L025: Gi1/1/9 | L060: T2/1/1 | L061: T2/1/1 | L062: T2/1/1 | L063: T2/1/1"/>
    <s v="L025: T1/1/4 | L060: T1/1/1 | L061: T1/1/2 | L062: T1/1/3 | L063: T1/1/4"/>
    <s v="Fibra LX"/>
    <s v="L025 | L060 | L061 | L062 | L063"/>
    <m/>
    <m/>
    <x v="0"/>
    <s v="Alta"/>
    <m/>
    <s v="Abrir imagem"/>
  </r>
  <r>
    <x v="0"/>
    <x v="30"/>
    <x v="5"/>
    <s v="Cisco"/>
    <s v="IE-1000-8P2S-LM"/>
    <x v="9"/>
    <x v="21"/>
    <s v="Acesso industrial"/>
    <s v="BR-PE-IPO1-SWA-012 | BR-PE-IPO1-SWI-016 | BR-PE-IPO1-CCTV-CAM - 006 | BR-PE-IPO1-CCTV-CAM - 007 | BR-PE-IPO1-CCTV-CAM - 008 | BR-PE-IPO1-CCTV-CAM - 009 | BR-PE-IPO1-CCTV-CAM - 010 | BR-PE-IPO1-CCTV-CAM - 011"/>
    <s v="L031: Gi1/1/9 | L032: Gi1/1/10 | L042: T2/1/1 | L043: T2/1/1 | L044: T2/1/1 | L045: T2/1/1 | L046: T2/1/1 | L047: T2/1/1"/>
    <s v="L031: T1/1/2 | L032: Gi1/1/9 | L042: T1/1/1 | L043: T1/1/2 | L044: T1/1/3 | L045: T1/1/4 | L046: T1/1/5 | L047: T1/1/6"/>
    <s v="Fibra LX"/>
    <s v="L031 | L032 | L042 | L043 | L044 | L045 | L046 | L047"/>
    <m/>
    <m/>
    <x v="0"/>
    <s v="Alta"/>
    <m/>
    <s v="Abrir imagem"/>
  </r>
  <r>
    <x v="0"/>
    <x v="31"/>
    <x v="5"/>
    <s v="Cisco"/>
    <s v="IE-1000-8P2S-LM"/>
    <x v="7"/>
    <x v="22"/>
    <s v="Acesso industrial"/>
    <s v="BR-PE-IPO1-SWA-004 | BR-PE-IPO1-SWA-005 | BR-PE-IPO1-CCTV-CAM - 030 | BR-PE-IPO1-CCTV-CAM - 031 | BR-PE-IPO1-CCTV-CAM - 032 | BR-PE-IPO1-CCTV-CAM - 033 | BR-PE-IPO1-CCTV-CAM - 034 | BR-PE-IPO1-CCTV-CAM - 035"/>
    <s v="L026: Gi1/1/9 | L027: Gi1/1/10 | L066: T2/1/1 | L067: T2/1/1 | L068: T2/1/1 | L069: T2/1/1 | L070: T2/1/1 | L071: T2/1/1"/>
    <s v="L026: T1/1/3 | L027: T1/1/2 | L066: T1/1/1 | L067: T1/1/2 | L068: T1/1/3 | L069: T1/1/4 | L070: T1/1/5 | L071: T1/1/6"/>
    <s v="Fibra SX / Port-channel | Fibra SX | Fibra LX"/>
    <s v="L026 | L027 | L066 | L067 | L068 | L069 | L070 | L071"/>
    <m/>
    <m/>
    <x v="0"/>
    <s v="Alta"/>
    <m/>
    <s v="Abrir imagem"/>
  </r>
  <r>
    <x v="0"/>
    <x v="32"/>
    <x v="5"/>
    <s v="Cisco"/>
    <s v="IE-1000-8P2S-LM"/>
    <x v="1"/>
    <x v="23"/>
    <s v="Acesso industrial"/>
    <s v="BR-PE-IPO1-SWA-013 | BR-PE-IPO1-CCTV-CAM - 066 | BR-PE-IPO1-CCTV-CAM - 067 | BR-PE-IPO1-CCTV-CAM - 068 | BR-PE-IPO1-CCTV-CAM - 069"/>
    <s v="L034: Gi1/0/1 | L099: T2/1/1 | L100: T2/1/1 | L101: T2/1/1 | L102: T2/1/1"/>
    <s v="L034: T1/1/2 | L099: T1/1/1 | L100: T1/1/2 | L101: T1/1/3 | L102: T1/1/4"/>
    <s v="Fibra LX"/>
    <s v="L034 | L099 | L100 | L101 | L102"/>
    <m/>
    <m/>
    <x v="0"/>
    <s v="Alta"/>
    <m/>
    <s v="Abrir imagem"/>
  </r>
  <r>
    <x v="0"/>
    <x v="33"/>
    <x v="6"/>
    <s v="Planet"/>
    <s v="PLANET"/>
    <x v="3"/>
    <x v="0"/>
    <s v="Esteira / campo"/>
    <s v="BR-PE-IPO1-SWA-007"/>
    <s v="L017: Vni-02"/>
    <s v="L017: T2/1/2"/>
    <s v="Virtual/Overlay"/>
    <s v="L017"/>
    <m/>
    <m/>
    <x v="0"/>
    <s v="Média"/>
    <s v="Ligado via conversor"/>
    <s v="Abrir imagem"/>
  </r>
  <r>
    <x v="0"/>
    <x v="34"/>
    <x v="7"/>
    <s v="N/I"/>
    <s v="CAMERA_CFTV"/>
    <x v="10"/>
    <x v="24"/>
    <s v="Switch Industrial"/>
    <s v="BR-PE-IPO1-SWI-015"/>
    <s v="L037: T1/1/1"/>
    <s v="L037: T2/1/1"/>
    <s v="Fibra LX"/>
    <s v="L037"/>
    <n v="-8.3949916745778879"/>
    <n v="-34.980038746594637"/>
    <x v="1"/>
    <s v="Alta"/>
    <m/>
    <s v="Abrir imagem"/>
  </r>
  <r>
    <x v="0"/>
    <x v="35"/>
    <x v="7"/>
    <s v="N/I"/>
    <s v="CAMERA_CFTV"/>
    <x v="10"/>
    <x v="25"/>
    <s v="Switch Industrial"/>
    <s v="BR-PE-IPO1-SWI-015"/>
    <s v="L038: T1/1/2"/>
    <s v="L038: T2/1/1"/>
    <s v="Fibra LX"/>
    <s v="L038"/>
    <n v="-8.3950224133400262"/>
    <n v="-34.980059773807348"/>
    <x v="2"/>
    <s v="Alta"/>
    <m/>
    <s v="Abrir imagem"/>
  </r>
  <r>
    <x v="0"/>
    <x v="36"/>
    <x v="7"/>
    <s v="N/I"/>
    <s v="CAMERA_CFTV"/>
    <x v="10"/>
    <x v="26"/>
    <s v="Switch Industrial"/>
    <s v="BR-PE-IPO1-SWI-015"/>
    <s v="L039: T1/1/3"/>
    <s v="L039: T2/1/1"/>
    <s v="Fibra LX"/>
    <s v="L039"/>
    <n v="-8.3949672361192693"/>
    <n v="-34.980081845068369"/>
    <x v="3"/>
    <s v="Alta"/>
    <m/>
    <s v="Abrir imagem"/>
  </r>
  <r>
    <x v="0"/>
    <x v="37"/>
    <x v="7"/>
    <s v="N/I"/>
    <s v="CAMERA_CFTV"/>
    <x v="11"/>
    <x v="27"/>
    <s v="Switch Industrial"/>
    <s v="BR-PE-IPO1-SWI-015"/>
    <s v="L040: T1/1/4"/>
    <s v="L040: T2/1/1"/>
    <s v="Fibra LX"/>
    <s v="L040"/>
    <n v="-8.3951250895222973"/>
    <n v="-34.980654675613387"/>
    <x v="4"/>
    <s v="Alta"/>
    <m/>
    <s v="Abrir imagem"/>
  </r>
  <r>
    <x v="0"/>
    <x v="38"/>
    <x v="7"/>
    <s v="N/I"/>
    <s v="CAMERA_CFTV"/>
    <x v="11"/>
    <x v="28"/>
    <s v="Switch Industrial"/>
    <s v="BR-PE-IPO1-SWI-015"/>
    <s v="L041: T1/1/5"/>
    <s v="L041: T2/1/1"/>
    <s v="Fibra LX"/>
    <s v="L041"/>
    <n v="-8.3951279266786738"/>
    <n v="-34.980640428561259"/>
    <x v="5"/>
    <s v="Alta"/>
    <m/>
    <s v="Abrir imagem"/>
  </r>
  <r>
    <x v="0"/>
    <x v="39"/>
    <x v="7"/>
    <s v="N/I"/>
    <s v="CAMERA_CFTV"/>
    <x v="11"/>
    <x v="29"/>
    <s v="Switch Industrial"/>
    <s v="BR-PE-IPO1-SWI-018"/>
    <s v="L042: T1/1/1"/>
    <s v="L042: T2/1/1"/>
    <s v="Fibra LX"/>
    <s v="L042"/>
    <n v="-8.3951883275623729"/>
    <n v="-34.98109996612019"/>
    <x v="6"/>
    <s v="Alta"/>
    <m/>
    <s v="Abrir imagem"/>
  </r>
  <r>
    <x v="0"/>
    <x v="40"/>
    <x v="7"/>
    <s v="N/I"/>
    <s v="CAMERA_CFTV"/>
    <x v="11"/>
    <x v="30"/>
    <s v="Switch Industrial"/>
    <s v="BR-PE-IPO1-SWI-018"/>
    <s v="L043: T1/1/2"/>
    <s v="L043: T2/1/1"/>
    <s v="Fibra LX"/>
    <s v="L043"/>
    <n v="-8.3951864718952063"/>
    <n v="-34.981114503632902"/>
    <x v="7"/>
    <s v="Alta"/>
    <m/>
    <s v="Abrir imagem"/>
  </r>
  <r>
    <x v="0"/>
    <x v="41"/>
    <x v="7"/>
    <s v="N/I"/>
    <s v="CAMERA_CFTV"/>
    <x v="11"/>
    <x v="31"/>
    <s v="Switch Industrial"/>
    <s v="BR-PE-IPO1-SWI-018"/>
    <s v="L044: T1/1/3"/>
    <s v="L044: T2/1/1"/>
    <s v="Fibra LX"/>
    <s v="L044"/>
    <n v="-8.3952771324479993"/>
    <n v="-34.981703980097762"/>
    <x v="8"/>
    <s v="Alta"/>
    <m/>
    <s v="Abrir imagem"/>
  </r>
  <r>
    <x v="0"/>
    <x v="42"/>
    <x v="7"/>
    <s v="N/I"/>
    <s v="CAMERA_CFTV"/>
    <x v="11"/>
    <x v="32"/>
    <s v="Switch Industrial"/>
    <s v="BR-PE-IPO1-SWI-018"/>
    <s v="L045: T1/1/4"/>
    <s v="L045: T2/1/1"/>
    <s v="Fibra LX"/>
    <s v="L045"/>
    <n v="-8.3952778472092646"/>
    <n v="-34.981717210951388"/>
    <x v="9"/>
    <s v="Alta"/>
    <m/>
    <s v="Abrir imagem"/>
  </r>
  <r>
    <x v="0"/>
    <x v="43"/>
    <x v="7"/>
    <s v="N/I"/>
    <s v="CAMERA_CFTV"/>
    <x v="11"/>
    <x v="33"/>
    <s v="Switch Industrial"/>
    <s v="BR-PE-IPO1-SWI-018"/>
    <s v="L046: T1/1/5"/>
    <s v="L046: T2/1/1"/>
    <s v="Fibra LX"/>
    <s v="L046"/>
    <n v="-8.3954510462498853"/>
    <n v="-34.982351093767463"/>
    <x v="10"/>
    <s v="Alta"/>
    <m/>
    <s v="Abrir imagem"/>
  </r>
  <r>
    <x v="0"/>
    <x v="44"/>
    <x v="7"/>
    <s v="N/I"/>
    <s v="CAMERA_CFTV"/>
    <x v="11"/>
    <x v="34"/>
    <s v="Switch Industrial"/>
    <s v="BR-PE-IPO1-SWI-018"/>
    <s v="L047: T1/1/6"/>
    <s v="L047: T2/1/1"/>
    <s v="Fibra LX"/>
    <s v="L047"/>
    <n v="-8.3954556577549919"/>
    <n v="-34.982404085350232"/>
    <x v="11"/>
    <s v="Alta"/>
    <m/>
    <s v="Abrir imagem"/>
  </r>
  <r>
    <x v="0"/>
    <x v="45"/>
    <x v="7"/>
    <s v="N/I"/>
    <s v="CAMERA_CFTV"/>
    <x v="11"/>
    <x v="35"/>
    <s v="Switch Industrial"/>
    <s v="BR-PE-IPO1-SWI-016"/>
    <s v="L048: T1/1/1"/>
    <s v="L048: T2/1/1"/>
    <s v="Fibra LX"/>
    <s v="L048"/>
    <n v="-8.3955100187334981"/>
    <n v="-34.982717653350363"/>
    <x v="12"/>
    <s v="Alta"/>
    <m/>
    <s v="Abrir imagem"/>
  </r>
  <r>
    <x v="0"/>
    <x v="46"/>
    <x v="7"/>
    <s v="N/I"/>
    <s v="CAMERA_CFTV"/>
    <x v="12"/>
    <x v="36"/>
    <s v="Switch Industrial"/>
    <s v="BR-PE-IPO1-SWI-016"/>
    <s v="L049: T1/1/2"/>
    <s v="L049: T2/1/1"/>
    <s v="Fibra LX"/>
    <s v="L049"/>
    <n v="-8.3955171495615151"/>
    <n v="-34.982777408211113"/>
    <x v="13"/>
    <s v="Alta"/>
    <m/>
    <s v="Abrir imagem"/>
  </r>
  <r>
    <x v="0"/>
    <x v="47"/>
    <x v="7"/>
    <s v="N/I"/>
    <s v="CAMERA_CFTV"/>
    <x v="13"/>
    <x v="37"/>
    <s v="Switch Industrial"/>
    <s v="BR-PE-IPO1-SWI-016"/>
    <s v="L050: T1/1/3"/>
    <s v="L050: T2/1/1"/>
    <s v="Fibra LX"/>
    <s v="L050"/>
    <n v="-8.3948453463092036"/>
    <n v="-34.982791246744931"/>
    <x v="14"/>
    <s v="Alta"/>
    <m/>
    <s v="Abrir imagem"/>
  </r>
  <r>
    <x v="0"/>
    <x v="48"/>
    <x v="7"/>
    <s v="N/I"/>
    <s v="CAMERA_CFTV"/>
    <x v="13"/>
    <x v="38"/>
    <s v="Switch Industrial"/>
    <s v="BR-PE-IPO1-SWI-016"/>
    <s v="L051: T1/1/4"/>
    <s v="L051: T2/1/1"/>
    <s v="Fibra LX"/>
    <s v="L051"/>
    <n v="-8.3947787222185699"/>
    <n v="-34.982789566687281"/>
    <x v="15"/>
    <s v="Alta"/>
    <m/>
    <s v="Abrir imagem"/>
  </r>
  <r>
    <x v="0"/>
    <x v="49"/>
    <x v="7"/>
    <s v="N/I"/>
    <s v="CAMERA_CFTV"/>
    <x v="13"/>
    <x v="39"/>
    <s v="Switch Industrial"/>
    <s v="BR-PE-IPO1-SWI-016"/>
    <s v="L052: T1/1/5"/>
    <s v="L052: T2/1/1"/>
    <s v="Fibra LX"/>
    <s v="L052"/>
    <n v="-8.3943066252891754"/>
    <n v="-34.982818480377617"/>
    <x v="16"/>
    <s v="Alta"/>
    <m/>
    <s v="Abrir imagem"/>
  </r>
  <r>
    <x v="0"/>
    <x v="50"/>
    <x v="7"/>
    <s v="N/I"/>
    <s v="CAMERA_CFTV"/>
    <x v="13"/>
    <x v="40"/>
    <s v="Switch Industrial"/>
    <s v="BR-PE-IPO1-SWI-016"/>
    <s v="L053: T1/1/6"/>
    <s v="L053: T2/1/1"/>
    <s v="Fibra LX"/>
    <s v="L053"/>
    <n v="-8.3942292164787151"/>
    <n v="-34.982810173265158"/>
    <x v="17"/>
    <s v="Alta"/>
    <m/>
    <s v="Abrir imagem"/>
  </r>
  <r>
    <x v="0"/>
    <x v="51"/>
    <x v="7"/>
    <s v="N/I"/>
    <s v="CAMERA_CFTV"/>
    <x v="13"/>
    <x v="41"/>
    <s v="Switch Industrial"/>
    <s v="BR-PE-IPO1-SWI-014"/>
    <s v="L054: T1/1/1"/>
    <s v="L054: T2/1/1"/>
    <s v="Fibra LX"/>
    <s v="L054"/>
    <n v="-8.3936196776388901"/>
    <n v="-34.982891501492887"/>
    <x v="18"/>
    <s v="Alta"/>
    <m/>
    <s v="Abrir imagem"/>
  </r>
  <r>
    <x v="0"/>
    <x v="52"/>
    <x v="7"/>
    <s v="N/I"/>
    <s v="CAMERA_CFTV"/>
    <x v="13"/>
    <x v="42"/>
    <s v="Switch Industrial"/>
    <s v="BR-PE-IPO1-SWI-014"/>
    <s v="L055: T1/1/2"/>
    <s v="L055: T2/1/1"/>
    <s v="Fibra LX"/>
    <s v="L055"/>
    <n v="-8.3935679193679196"/>
    <n v="-34.982893802807382"/>
    <x v="19"/>
    <s v="Alta"/>
    <m/>
    <s v="Abrir imagem"/>
  </r>
  <r>
    <x v="0"/>
    <x v="53"/>
    <x v="7"/>
    <s v="N/I"/>
    <s v="CAMERA_CFTV"/>
    <x v="14"/>
    <x v="43"/>
    <s v="Switch Industrial"/>
    <s v="BR-PE-IPO1-SWI-014"/>
    <s v="L056: T1/1/3"/>
    <s v="L056: T2/1/1"/>
    <s v="Fibra LX"/>
    <s v="L056"/>
    <n v="-8.3930965780131732"/>
    <n v="-34.982905102068869"/>
    <x v="20"/>
    <s v="Alta"/>
    <m/>
    <s v="Abrir imagem"/>
  </r>
  <r>
    <x v="0"/>
    <x v="54"/>
    <x v="7"/>
    <s v="N/I"/>
    <s v="CAMERA_CFTV"/>
    <x v="14"/>
    <x v="44"/>
    <s v="Switch Industrial"/>
    <s v="BR-PE-IPO1-SWI-014"/>
    <s v="L057: T1/1/4"/>
    <s v="L057: T2/1/1"/>
    <s v="Fibra LX"/>
    <s v="L057"/>
    <n v="-8.3930682289346521"/>
    <n v="-34.982907232610543"/>
    <x v="21"/>
    <s v="Alta"/>
    <m/>
    <s v="Abrir imagem"/>
  </r>
  <r>
    <x v="0"/>
    <x v="55"/>
    <x v="7"/>
    <s v="N/I"/>
    <s v="CAMERA_CFTV"/>
    <x v="15"/>
    <x v="45"/>
    <s v="Switch Industrial"/>
    <s v="BR-PE-IPO1-SWI-014"/>
    <s v="L058: T1/1/5"/>
    <s v="L058: T2/1/1"/>
    <s v="Fibra LX"/>
    <s v="L058"/>
    <n v="-8.3930597707788337"/>
    <n v="-34.98254222230981"/>
    <x v="22"/>
    <s v="Alta"/>
    <m/>
    <s v="Abrir imagem"/>
  </r>
  <r>
    <x v="0"/>
    <x v="56"/>
    <x v="7"/>
    <s v="N/I"/>
    <s v="CAMERA_CFTV"/>
    <x v="15"/>
    <x v="46"/>
    <s v="Switch Industrial"/>
    <s v="BR-PE-IPO1-SWI-014"/>
    <s v="L059: T1/1/6"/>
    <s v="L059: T2/1/1"/>
    <s v="Fibra LX"/>
    <s v="L059"/>
    <n v="-8.393061182253188"/>
    <n v="-34.982509461230819"/>
    <x v="23"/>
    <s v="Alta"/>
    <m/>
    <s v="Abrir imagem"/>
  </r>
  <r>
    <x v="0"/>
    <x v="57"/>
    <x v="7"/>
    <s v="N/I"/>
    <s v="CAMERA_CFTV"/>
    <x v="15"/>
    <x v="47"/>
    <s v="Switch Industrial"/>
    <s v="BR-PE-IPO1-SWI-017"/>
    <s v="L060: T1/1/1"/>
    <s v="L060: T2/1/1"/>
    <s v="Fibra LX"/>
    <s v="L060"/>
    <n v="-8.3930425108593791"/>
    <n v="-34.981932977825203"/>
    <x v="24"/>
    <s v="Alta"/>
    <m/>
    <s v="Abrir imagem"/>
  </r>
  <r>
    <x v="0"/>
    <x v="58"/>
    <x v="7"/>
    <s v="N/I"/>
    <s v="CAMERA_CFTV"/>
    <x v="15"/>
    <x v="48"/>
    <s v="Switch Industrial"/>
    <s v="BR-PE-IPO1-SWI-017"/>
    <s v="L061: T1/1/2"/>
    <s v="L061: T2/1/1"/>
    <s v="Fibra LX"/>
    <s v="L061"/>
    <n v="-8.3930304775786606"/>
    <n v="-34.981856584745763"/>
    <x v="25"/>
    <s v="Alta"/>
    <m/>
    <s v="Abrir imagem"/>
  </r>
  <r>
    <x v="0"/>
    <x v="59"/>
    <x v="7"/>
    <s v="N/I"/>
    <s v="CAMERA_CFTV"/>
    <x v="15"/>
    <x v="49"/>
    <s v="Switch Industrial"/>
    <s v="BR-PE-IPO1-SWI-017"/>
    <s v="L062: T1/1/3"/>
    <s v="L062: T2/1/1"/>
    <s v="Fibra LX"/>
    <s v="L062"/>
    <n v="-8.3929513234271571"/>
    <n v="-34.981281471017972"/>
    <x v="26"/>
    <s v="Alta"/>
    <m/>
    <s v="Abrir imagem"/>
  </r>
  <r>
    <x v="0"/>
    <x v="60"/>
    <x v="7"/>
    <s v="N/I"/>
    <s v="CAMERA_CFTV"/>
    <x v="15"/>
    <x v="50"/>
    <s v="Switch Industrial"/>
    <s v="BR-PE-IPO1-SWI-017"/>
    <s v="L063: T1/1/4"/>
    <s v="L063: T2/1/1"/>
    <s v="Fibra LX"/>
    <s v="L063"/>
    <n v="-8.3929502679720454"/>
    <n v="-34.981262221182341"/>
    <x v="27"/>
    <s v="Alta"/>
    <m/>
    <s v="Abrir imagem"/>
  </r>
  <r>
    <x v="0"/>
    <x v="61"/>
    <x v="7"/>
    <s v="N/I"/>
    <s v="CAMERA_CFTV"/>
    <x v="15"/>
    <x v="51"/>
    <s v="Switch Industrial"/>
    <s v="BR-PE-IPO1-SWA-004"/>
    <s v="L064: T1/1/1"/>
    <s v="L064: T2/1/1"/>
    <s v="Fibra LX"/>
    <s v="L064"/>
    <n v="-8.3929353234619875"/>
    <n v="-34.980692892271463"/>
    <x v="28"/>
    <s v="Alta"/>
    <m/>
    <s v="Abrir imagem"/>
  </r>
  <r>
    <x v="0"/>
    <x v="62"/>
    <x v="7"/>
    <s v="N/I"/>
    <s v="CAMERA_CFTV"/>
    <x v="15"/>
    <x v="52"/>
    <s v="Switch Industrial"/>
    <s v="BR-PE-IPO1-SWA-004"/>
    <s v="L065: T1/1/2"/>
    <s v="L065: T2/1/1"/>
    <s v="Fibra LX"/>
    <s v="L065"/>
    <n v="-8.3929331679738439"/>
    <n v="-34.98067550009899"/>
    <x v="29"/>
    <s v="Alta"/>
    <m/>
    <s v="Abrir imagem"/>
  </r>
  <r>
    <x v="0"/>
    <x v="63"/>
    <x v="7"/>
    <s v="N/I"/>
    <s v="CAMERA_CFTV"/>
    <x v="14"/>
    <x v="53"/>
    <s v="Switch Industrial"/>
    <s v="BR-PE-IPO1-SWI-019"/>
    <s v="L066: T1/1/1"/>
    <s v="L066: T2/1/1"/>
    <s v="Fibra LX"/>
    <s v="L066"/>
    <n v="-8.39292178708134"/>
    <n v="-34.980162662387123"/>
    <x v="30"/>
    <s v="Alta"/>
    <m/>
    <s v="Abrir imagem"/>
  </r>
  <r>
    <x v="0"/>
    <x v="64"/>
    <x v="7"/>
    <s v="N/I"/>
    <s v="CAMERA_CFTV"/>
    <x v="14"/>
    <x v="54"/>
    <s v="Switch Industrial"/>
    <s v="BR-PE-IPO1-SWI-019"/>
    <s v="L067: T1/1/2"/>
    <s v="L067: T2/1/1"/>
    <s v="Fibra LX"/>
    <s v="L067"/>
    <n v="-8.3929737348104059"/>
    <n v="-34.98014368968758"/>
    <x v="31"/>
    <s v="Alta"/>
    <m/>
    <s v="Abrir imagem"/>
  </r>
  <r>
    <x v="0"/>
    <x v="65"/>
    <x v="7"/>
    <s v="N/I"/>
    <s v="CAMERA_CFTV"/>
    <x v="16"/>
    <x v="55"/>
    <s v="Switch Industrial"/>
    <s v="BR-PE-IPO1-SWI-019"/>
    <s v="L068: T1/1/3"/>
    <s v="L068: T2/1/1"/>
    <s v="Fibra LX"/>
    <s v="L068"/>
    <n v="-8.3932632816496735"/>
    <n v="-34.980138822701761"/>
    <x v="32"/>
    <s v="Alta"/>
    <m/>
    <s v="Abrir imagem"/>
  </r>
  <r>
    <x v="0"/>
    <x v="66"/>
    <x v="7"/>
    <s v="N/I"/>
    <s v="CAMERA_CFTV"/>
    <x v="16"/>
    <x v="56"/>
    <s v="Switch Industrial"/>
    <s v="BR-PE-IPO1-SWI-019"/>
    <s v="L069: T1/1/4"/>
    <s v="L069: T2/1/1"/>
    <s v="Fibra LX"/>
    <s v="L069"/>
    <n v="-8.3933020300716965"/>
    <n v="-34.980133678187713"/>
    <x v="33"/>
    <s v="Alta"/>
    <m/>
    <s v="Abrir imagem"/>
  </r>
  <r>
    <x v="0"/>
    <x v="67"/>
    <x v="7"/>
    <s v="N/I"/>
    <s v="CAMERA_CFTV"/>
    <x v="16"/>
    <x v="57"/>
    <s v="Switch Industrial"/>
    <s v="BR-PE-IPO1-SWI-019"/>
    <s v="L070: T1/1/5"/>
    <s v="L070: T2/1/1"/>
    <s v="Fibra LX"/>
    <s v="L070"/>
    <n v="-8.3940651362297309"/>
    <n v="-34.980104368209609"/>
    <x v="34"/>
    <s v="Alta"/>
    <m/>
    <s v="Abrir imagem"/>
  </r>
  <r>
    <x v="0"/>
    <x v="68"/>
    <x v="7"/>
    <s v="N/I"/>
    <s v="CAMERA_CFTV"/>
    <x v="16"/>
    <x v="58"/>
    <s v="Switch Industrial"/>
    <s v="BR-PE-IPO1-SWI-019"/>
    <s v="L071: T1/1/6"/>
    <s v="L071: T2/1/1"/>
    <s v="Fibra LX"/>
    <s v="L071"/>
    <n v="-8.3941019658437028"/>
    <n v="-34.98009800665028"/>
    <x v="35"/>
    <s v="Alta"/>
    <m/>
    <s v="Abrir imagem"/>
  </r>
  <r>
    <x v="0"/>
    <x v="69"/>
    <x v="7"/>
    <s v="N/I"/>
    <s v="CAMERA_CFTV"/>
    <x v="16"/>
    <x v="59"/>
    <s v="Switch Industrial"/>
    <s v="BR-PE-IPO1-SWI-015"/>
    <s v="L072: T1/1/5"/>
    <s v="L072: T2/1/1"/>
    <s v="Fibra LX"/>
    <s v="L072"/>
    <n v="-8.394515943611621"/>
    <n v="-34.980071718796289"/>
    <x v="36"/>
    <s v="Alta"/>
    <m/>
    <s v="Abrir imagem"/>
  </r>
  <r>
    <x v="0"/>
    <x v="70"/>
    <x v="7"/>
    <s v="N/I"/>
    <s v="CAMERA_CFTV"/>
    <x v="16"/>
    <x v="60"/>
    <s v="Switch Industrial"/>
    <s v="BR-PE-IPO1-SWI-015"/>
    <s v="L073: T1/1/6"/>
    <s v="L073: T2/1/1"/>
    <s v="Fibra LX"/>
    <s v="L073"/>
    <n v="-8.3945407097440334"/>
    <n v="-34.980069349494677"/>
    <x v="37"/>
    <s v="Alta"/>
    <m/>
    <s v="Abrir imagem"/>
  </r>
  <r>
    <x v="0"/>
    <x v="71"/>
    <x v="7"/>
    <s v="N/I"/>
    <s v="N/I"/>
    <x v="17"/>
    <x v="61"/>
    <s v="Switch Industrial"/>
    <s v="BR-PE-IPO1-SWA-005"/>
    <s v="L074: T1/1/2"/>
    <s v="L074: T2/1/1"/>
    <s v="Fibra LX"/>
    <s v="L074"/>
    <n v="-8.39443627446032"/>
    <n v="-34.980709097528347"/>
    <x v="38"/>
    <s v="Alta"/>
    <m/>
    <s v="Abrir imagem"/>
  </r>
  <r>
    <x v="0"/>
    <x v="72"/>
    <x v="7"/>
    <s v="N/I"/>
    <s v="N/I"/>
    <x v="18"/>
    <x v="62"/>
    <s v="Switch Industrial"/>
    <s v="BR-PE-IPO1-SWA-012"/>
    <s v="L075: T1/1/1"/>
    <s v="L075: T2/1/1"/>
    <s v="Fibra LX"/>
    <s v="L075"/>
    <n v="-8.3952257259797953"/>
    <n v="-34.981375995343562"/>
    <x v="39"/>
    <s v="Alta"/>
    <m/>
    <s v="Abrir imagem"/>
  </r>
  <r>
    <x v="0"/>
    <x v="73"/>
    <x v="7"/>
    <s v="N/I"/>
    <s v="N/I"/>
    <x v="19"/>
    <x v="63"/>
    <s v="Switch Industrial"/>
    <s v="BR-PE-IPO1-SWA-012"/>
    <s v="L076: T1/1/2"/>
    <s v="L076: T2/1/1"/>
    <s v="Fibra LX"/>
    <s v="L076"/>
    <n v="-8.3951242518593272"/>
    <n v="-34.98146750151291"/>
    <x v="40"/>
    <s v="Alta"/>
    <m/>
    <s v="Abrir imagem"/>
  </r>
  <r>
    <x v="0"/>
    <x v="74"/>
    <x v="7"/>
    <s v="N/I"/>
    <s v="N/I"/>
    <x v="20"/>
    <x v="64"/>
    <s v="Switch Industrial"/>
    <s v="BR-PE-IPO1-SWA-010"/>
    <s v="L077: T1/1/3"/>
    <s v="L077: T2/1/1"/>
    <s v="Fibra LX"/>
    <s v="L077"/>
    <n v="-8.3945652924509506"/>
    <n v="-34.982174584058463"/>
    <x v="41"/>
    <s v="Alta"/>
    <m/>
    <s v="Abrir imagem"/>
  </r>
  <r>
    <x v="0"/>
    <x v="75"/>
    <x v="7"/>
    <s v="N/I"/>
    <s v="N/I"/>
    <x v="0"/>
    <x v="65"/>
    <s v="Switch Industrial"/>
    <s v="BR-PE-IPO1-SWA-010"/>
    <s v="L078: T1/1/4"/>
    <s v="L078: T2/1/1"/>
    <s v="Fibra LX"/>
    <s v="L078"/>
    <n v="-8.3941373016127709"/>
    <n v="-34.982064002228363"/>
    <x v="42"/>
    <s v="Alta"/>
    <m/>
    <s v="Abrir imagem"/>
  </r>
  <r>
    <x v="0"/>
    <x v="76"/>
    <x v="7"/>
    <s v="N/I"/>
    <s v="N/I"/>
    <x v="21"/>
    <x v="66"/>
    <s v="Switch Industrial"/>
    <s v="BR-PE-IPO1-SWA-009"/>
    <s v="L079: T1/1/1"/>
    <s v="L079: T2/1/1"/>
    <s v="Fibra LX"/>
    <s v="L079"/>
    <n v="-8.3937335359618377"/>
    <n v="-34.981474152548728"/>
    <x v="43"/>
    <s v="Alta"/>
    <m/>
    <s v="Abrir imagem"/>
  </r>
  <r>
    <x v="0"/>
    <x v="77"/>
    <x v="7"/>
    <s v="N/I"/>
    <s v="N/I"/>
    <x v="22"/>
    <x v="67"/>
    <s v="Switch Industrial"/>
    <s v="BR-PE-IPO1-SWA-004"/>
    <s v="L080: T1/1/3"/>
    <s v="L080: T2/1/1"/>
    <s v="Fibra LX"/>
    <s v="L080"/>
    <n v="-8.3929731782283366"/>
    <n v="-34.980584194575627"/>
    <x v="44"/>
    <s v="Alta"/>
    <m/>
    <s v="Abrir imagem"/>
  </r>
  <r>
    <x v="0"/>
    <x v="78"/>
    <x v="7"/>
    <s v="N/I"/>
    <s v="N/I"/>
    <x v="23"/>
    <x v="68"/>
    <s v="Switch Industrial"/>
    <s v="BR-PE-IPO1-SWA-004"/>
    <s v="L081: T1/1/4"/>
    <s v="L081: T2/1/1"/>
    <s v="Fibra LX"/>
    <s v="L081"/>
    <n v="-8.3931596088308744"/>
    <n v="-34.980617232727496"/>
    <x v="45"/>
    <s v="Alta"/>
    <m/>
    <s v="Abrir imagem"/>
  </r>
  <r>
    <x v="0"/>
    <x v="79"/>
    <x v="7"/>
    <s v="N/I"/>
    <s v="N/I"/>
    <x v="24"/>
    <x v="69"/>
    <s v="Switch Industrial"/>
    <s v="BR-PE-IPO1-SWA-004"/>
    <s v="L082: T1/1/5"/>
    <s v="L082: T2/1/1"/>
    <s v="Fibra LX"/>
    <s v="L082"/>
    <n v="-8.3929966994413086"/>
    <n v="-34.980491167100958"/>
    <x v="46"/>
    <s v="Alta"/>
    <m/>
    <s v="Abrir imagem"/>
  </r>
  <r>
    <x v="0"/>
    <x v="80"/>
    <x v="7"/>
    <s v="N/I"/>
    <s v="N/I"/>
    <x v="25"/>
    <x v="70"/>
    <s v="Switch Industrial"/>
    <s v="BR-PE-IPO1-SWA-007"/>
    <s v="L083: T1/1/1"/>
    <s v="L083: T2/1/1"/>
    <s v="Fibra LX"/>
    <s v="L083"/>
    <n v="-8.3933548847088737"/>
    <n v="-34.981367926594899"/>
    <x v="47"/>
    <s v="Alta"/>
    <m/>
    <s v="Abrir imagem"/>
  </r>
  <r>
    <x v="0"/>
    <x v="81"/>
    <x v="7"/>
    <s v="N/I"/>
    <s v="N/I"/>
    <x v="26"/>
    <x v="71"/>
    <s v="Switch Industrial"/>
    <s v="BR-PE-IPO1-SWA-007"/>
    <s v="L084: T1/1/2"/>
    <s v="L084: T2/1/1"/>
    <s v="Fibra LX"/>
    <s v="L084"/>
    <n v="-8.3933712382189807"/>
    <n v="-34.98140494740467"/>
    <x v="48"/>
    <s v="Alta"/>
    <m/>
    <s v="Abrir imagem"/>
  </r>
  <r>
    <x v="0"/>
    <x v="82"/>
    <x v="7"/>
    <s v="N/I"/>
    <s v="N/I"/>
    <x v="26"/>
    <x v="72"/>
    <s v="Switch Industrial"/>
    <s v="BR-PE-IPO1-SWA-007"/>
    <s v="L085: T1/1/3"/>
    <s v="L085: T2/1/1"/>
    <s v="Fibra LX"/>
    <s v="L085"/>
    <n v="-8.3926655478854357"/>
    <n v="-34.981447374481149"/>
    <x v="49"/>
    <s v="Alta"/>
    <m/>
    <s v="Abrir imagem"/>
  </r>
  <r>
    <x v="0"/>
    <x v="83"/>
    <x v="7"/>
    <s v="N/I"/>
    <s v="N/I"/>
    <x v="27"/>
    <x v="73"/>
    <s v="Switch Industrial"/>
    <s v="BR-PE-IPO1-SWA-007"/>
    <s v="L086: T1/1/4"/>
    <s v="L086: T2/1/1"/>
    <s v="Fibra LX"/>
    <s v="L086"/>
    <n v="-8.3925935512751035"/>
    <n v="-34.981459377177679"/>
    <x v="50"/>
    <s v="Alta"/>
    <m/>
    <s v="Abrir imagem"/>
  </r>
  <r>
    <x v="0"/>
    <x v="84"/>
    <x v="7"/>
    <s v="N/I"/>
    <s v="N/I"/>
    <x v="26"/>
    <x v="74"/>
    <s v="Switch Industrial"/>
    <s v="BR-PE-IPO1-SWA-007"/>
    <s v="L087: T1/1/5"/>
    <s v="L087: T2/1/1"/>
    <s v="Fibra LX"/>
    <s v="L087"/>
    <n v="-8.39262134663708"/>
    <n v="-34.981392346032933"/>
    <x v="51"/>
    <s v="Alta"/>
    <m/>
    <s v="Abrir imagem"/>
  </r>
  <r>
    <x v="0"/>
    <x v="85"/>
    <x v="7"/>
    <s v="N/I"/>
    <s v="N/I"/>
    <x v="26"/>
    <x v="75"/>
    <s v="Switch Industrial"/>
    <s v="BR-PE-IPO1-SWA-007"/>
    <s v="L088: T1/1/6"/>
    <s v="L088: T2/1/1"/>
    <s v="Fibra LX"/>
    <s v="L088"/>
    <n v="-8.392196777512515"/>
    <n v="-34.972936547146091"/>
    <x v="52"/>
    <s v="Alta"/>
    <m/>
    <s v="Abrir imagem"/>
  </r>
  <r>
    <x v="0"/>
    <x v="86"/>
    <x v="7"/>
    <s v="N/I"/>
    <s v="N/I"/>
    <x v="27"/>
    <x v="76"/>
    <s v="Switch Industrial"/>
    <s v="BR-PE-IPO1-SWA-007"/>
    <s v="L089: T1/1/7"/>
    <s v="L089: T2/1/1"/>
    <s v="Fibra LX"/>
    <s v="L089"/>
    <n v="-8.3922315056318197"/>
    <n v="-34.972861371610698"/>
    <x v="53"/>
    <s v="Alta"/>
    <m/>
    <s v="Abrir imagem"/>
  </r>
  <r>
    <x v="0"/>
    <x v="87"/>
    <x v="7"/>
    <s v="N/I"/>
    <s v="N/I"/>
    <x v="26"/>
    <x v="77"/>
    <s v="Switch Industrial"/>
    <s v="BR-PE-IPO1-SWA-007"/>
    <s v="L090: T1/1/8"/>
    <s v="L090: T2/1/1"/>
    <s v="Fibra LX"/>
    <s v="L090"/>
    <n v="-8.3921682215736073"/>
    <n v="-34.972839175206772"/>
    <x v="54"/>
    <s v="Alta"/>
    <m/>
    <s v="Abrir imagem"/>
  </r>
  <r>
    <x v="0"/>
    <x v="88"/>
    <x v="7"/>
    <s v="N/I"/>
    <s v="N/I"/>
    <x v="28"/>
    <x v="78"/>
    <s v="Switch Industrial"/>
    <s v="BR-PE-IPO1-SWA-007"/>
    <s v="L091: T1/1/9"/>
    <s v="L091: T2/1/1"/>
    <s v="Fibra LX"/>
    <s v="L091"/>
    <n v="-8.3939281949657119"/>
    <n v="-34.981875311034862"/>
    <x v="55"/>
    <s v="Alta"/>
    <m/>
    <s v="Abrir imagem"/>
  </r>
  <r>
    <x v="0"/>
    <x v="89"/>
    <x v="7"/>
    <s v="N/I"/>
    <s v="N/I"/>
    <x v="29"/>
    <x v="79"/>
    <s v="Switch Industrial"/>
    <s v="BR-PE-IPO1-SWA-004"/>
    <s v="L092: T1/1/6"/>
    <s v="L092: T2/1/1"/>
    <s v="Fibra LX"/>
    <s v="L092"/>
    <n v="-8.3930395245864275"/>
    <n v="-34.98058567722471"/>
    <x v="56"/>
    <s v="Alta"/>
    <m/>
    <s v="Abrir imagem"/>
  </r>
  <r>
    <x v="0"/>
    <x v="90"/>
    <x v="7"/>
    <s v="N/I"/>
    <s v="N/I"/>
    <x v="30"/>
    <x v="80"/>
    <s v="Switch Industrial"/>
    <s v="BR-PE-IPO1-SWA-007"/>
    <s v="L093: T1/1/1"/>
    <s v="L093: T2/1/1"/>
    <s v="Fibra LX"/>
    <s v="L093"/>
    <n v="-8.393863096691657"/>
    <n v="-34.98196909780188"/>
    <x v="57"/>
    <s v="Alta"/>
    <m/>
    <s v="Abrir imagem"/>
  </r>
  <r>
    <x v="0"/>
    <x v="91"/>
    <x v="7"/>
    <s v="N/I"/>
    <s v="N/I"/>
    <x v="31"/>
    <x v="81"/>
    <s v="Switch Industrial"/>
    <s v="BR-PE-IPO1-SWA-010"/>
    <s v="L094: T1/1/6"/>
    <s v="L094: T2/1/1"/>
    <s v="Fibra LX"/>
    <s v="L094"/>
    <n v="-8.3944505710261783"/>
    <n v="-34.982171419201663"/>
    <x v="58"/>
    <s v="Alta"/>
    <m/>
    <s v="Abrir imagem"/>
  </r>
  <r>
    <x v="0"/>
    <x v="92"/>
    <x v="7"/>
    <s v="N/I"/>
    <s v="N/I"/>
    <x v="8"/>
    <x v="82"/>
    <s v="Switch Industrial"/>
    <s v="BR-PE-IPO1-SWA-006"/>
    <s v="L095: T1/1/1"/>
    <s v="L095: T2/1/1"/>
    <s v="Fibra LX"/>
    <s v="L095"/>
    <n v="-8.3946050549166298"/>
    <n v="-34.98103378991059"/>
    <x v="59"/>
    <s v="Alta"/>
    <m/>
    <s v="Abrir imagem"/>
  </r>
  <r>
    <x v="0"/>
    <x v="93"/>
    <x v="7"/>
    <s v="N/I"/>
    <s v="N/I"/>
    <x v="8"/>
    <x v="83"/>
    <s v="Switch Industrial"/>
    <s v="BR-PE-IPO1-SWA-006"/>
    <s v="L096: T1/1/2"/>
    <s v="L096: T2/1/1"/>
    <s v="Fibra LX"/>
    <s v="L096"/>
    <n v="-8.3946249100237083"/>
    <n v="-34.980933360810248"/>
    <x v="60"/>
    <s v="Alta"/>
    <m/>
    <s v="Abrir imagem"/>
  </r>
  <r>
    <x v="0"/>
    <x v="94"/>
    <x v="1"/>
    <s v="N/I"/>
    <s v="N/I"/>
    <x v="32"/>
    <x v="1"/>
    <s v="Ponto identificado em ligacao"/>
    <s v="BR-PE-IPO1-RTC-001"/>
    <s v="L001: Vni-01"/>
    <s v="L001: Vni-02"/>
    <s v="UTP"/>
    <s v="L001"/>
    <m/>
    <m/>
    <x v="0"/>
    <s v="Alta"/>
    <m/>
    <s v="Abrir imagem"/>
  </r>
  <r>
    <x v="0"/>
    <x v="95"/>
    <x v="1"/>
    <s v="N/I"/>
    <s v="N/I"/>
    <x v="32"/>
    <x v="84"/>
    <s v="Ponto identificado em ligacao"/>
    <s v="BR-PE-IPO1-RTC-003"/>
    <s v="L002: Vni-01"/>
    <s v="L002: Vni-02"/>
    <s v="UTP"/>
    <s v="L002"/>
    <m/>
    <m/>
    <x v="0"/>
    <s v="Alta"/>
    <m/>
    <s v="Abrir imagem"/>
  </r>
  <r>
    <x v="0"/>
    <x v="96"/>
    <x v="1"/>
    <s v="N/I"/>
    <s v="N/I"/>
    <x v="32"/>
    <x v="2"/>
    <s v="Ponto identificado em ligacao"/>
    <s v="BR-PE-IPO1-RTC-002"/>
    <s v="L003: Vni-01"/>
    <s v="L003: Vni-02"/>
    <s v="UTP"/>
    <s v="L003"/>
    <m/>
    <m/>
    <x v="0"/>
    <s v="Alta"/>
    <m/>
    <s v="Abrir imagem"/>
  </r>
  <r>
    <x v="0"/>
    <x v="97"/>
    <x v="1"/>
    <s v="N/I"/>
    <s v="N/I"/>
    <x v="5"/>
    <x v="5"/>
    <s v="Ponto identificado em ligacao"/>
    <s v="BR-PE-IPO1-RTC-001 | BR-PE-IPO1-RTC-003 | BR-PE-IPO1-SDE-002 | BR-PE-IPO1-SWC-001-02"/>
    <s v="L004: NIC | L005: NIC | L007: Vni-06 | L008: Vni0/3"/>
    <s v="L004: Vni-02 | L005: Vni-05 | L007: Vni-06 | L008: Gi2/0/1"/>
    <s v="UTP"/>
    <s v="L004 | L005 | L007 | L008"/>
    <m/>
    <m/>
    <x v="0"/>
    <s v="Alta"/>
    <m/>
    <s v="Abrir imagem"/>
  </r>
  <r>
    <x v="0"/>
    <x v="98"/>
    <x v="1"/>
    <s v="N/I"/>
    <s v="N/I"/>
    <x v="5"/>
    <x v="6"/>
    <s v="Ponto identificado em ligacao"/>
    <s v="BR-PE-IPO1-RTC-002 | BR-PE-IPO1-SDE-001"/>
    <s v="L006: NIC | L007: Vni-06"/>
    <s v="L006: Vni-02 | L007: Vni-06"/>
    <s v="UTP"/>
    <s v="L006 | L007"/>
    <m/>
    <m/>
    <x v="0"/>
    <s v="Alta"/>
    <m/>
    <s v="Abrir imagem"/>
  </r>
  <r>
    <x v="0"/>
    <x v="99"/>
    <x v="8"/>
    <s v="N/I"/>
    <s v="N/I"/>
    <x v="0"/>
    <x v="16"/>
    <s v="Ponto identificado em ligacao"/>
    <s v="BR-PE-IPO1-SDE-001 | BR-PE-IPO1-RTV-001 | BR-PE-IPO1-SWA-001-02 | BR-PE-IPO1-SWA-007 | BR-PE-IPO1-SWA-010 | BR-PE-IPO1-SWA-013"/>
    <s v="L008: Gi2/0/1 | L009: Gi1/1/24 | L010: T2/1/4 | L018: T2/1/2 | L020: T2/1/1 | L036: T2/1/3"/>
    <s v="L008: Vni0/3 | L009: Gi1/1/1 | L010: T2/1/1 | L018: T2/1/1 | L020: T1/1/1 | L036: T1/1/1"/>
    <s v="UTP | Virtual/Overlay | Fibra LX | Fibra SX"/>
    <s v="L008 | L009 | L010 | L018 | L020 | L036"/>
    <m/>
    <m/>
    <x v="0"/>
    <s v="Alta"/>
    <m/>
    <s v="Abrir imagem"/>
  </r>
  <r>
    <x v="0"/>
    <x v="100"/>
    <x v="8"/>
    <s v="N/I"/>
    <s v="N/I"/>
    <x v="0"/>
    <x v="16"/>
    <s v="Ponto identificado em ligacao"/>
    <s v="BR-PE-IPO1-SWA-001-01"/>
    <s v="L010: T1/1/5"/>
    <s v="L010: T1/1/1"/>
    <s v="UTP"/>
    <s v="L010"/>
    <m/>
    <m/>
    <x v="0"/>
    <s v="Alta"/>
    <m/>
    <s v="Abrir imagem"/>
  </r>
  <r>
    <x v="0"/>
    <x v="101"/>
    <x v="9"/>
    <s v="N/I"/>
    <s v="N/I"/>
    <x v="0"/>
    <x v="7"/>
    <s v="Ponto identificado em ligacao"/>
    <s v="BR-PE-IPO1-SWC-001-01 | BR-PE-IPO1-AP-001"/>
    <s v="L010: T1/1/1 | L021: Gi1/0/6"/>
    <s v="L010: T1/1/5 | L021: Gi1/0/1"/>
    <s v="UTP | WAN"/>
    <s v="L010 | L021"/>
    <m/>
    <m/>
    <x v="0"/>
    <s v="Alta"/>
    <m/>
    <s v="Abrir imagem"/>
  </r>
  <r>
    <x v="0"/>
    <x v="102"/>
    <x v="9"/>
    <s v="N/I"/>
    <s v="N/I"/>
    <x v="0"/>
    <x v="7"/>
    <s v="Ponto identificado em ligacao"/>
    <s v="BR-PE-IPO1-SWC-001-02 | BR-PE-IPO1-AP-002 | BR-PE-IPO1-AP-003"/>
    <s v="L010: T2/1/1 | L022: Gi2/0/9 | L023: Gi2/0/6"/>
    <s v="L010: T2/1/4 | L022: Gi1/0/1 | L023: Gi1/0/1"/>
    <s v="UTP | WAN"/>
    <s v="L010 | L022 | L023"/>
    <m/>
    <m/>
    <x v="0"/>
    <s v="Alta"/>
    <m/>
    <s v="Abrir imagem"/>
  </r>
  <r>
    <x v="0"/>
    <x v="103"/>
    <x v="7"/>
    <s v="N/I"/>
    <s v="N/I"/>
    <x v="33"/>
    <x v="85"/>
    <s v="Camera perimetral"/>
    <s v="BR-PE-IPO1-SWA-010"/>
    <s v="L097: T1/1/8"/>
    <s v="L097: T2/1/1"/>
    <s v="Fibra LX"/>
    <s v="L097"/>
    <n v="-8.3945650680353552"/>
    <n v="-34.982196090911067"/>
    <x v="61"/>
    <s v="Alta"/>
    <m/>
    <s v="Abrir imagem"/>
  </r>
  <r>
    <x v="0"/>
    <x v="104"/>
    <x v="7"/>
    <s v="N/I"/>
    <s v="N/I"/>
    <x v="34"/>
    <x v="86"/>
    <s v="Camera perimetral"/>
    <s v="BR-PE-IPO1-SWA-010"/>
    <s v="L098: T1/1/9"/>
    <s v="L098: T2/1/1"/>
    <s v="Fibra LX"/>
    <s v="L098"/>
    <n v="-8.394407671205915"/>
    <n v="-34.982025512013379"/>
    <x v="62"/>
    <s v="Alta"/>
    <m/>
    <s v="Abrir imagem"/>
  </r>
  <r>
    <x v="0"/>
    <x v="105"/>
    <x v="7"/>
    <s v="N/I"/>
    <s v="N/I"/>
    <x v="35"/>
    <x v="87"/>
    <s v="Camera perimetral"/>
    <s v="BR-PE-IPO1-SWI-021"/>
    <s v="L099: T1/1/1"/>
    <s v="L099: T2/1/1"/>
    <s v="Fibra LX"/>
    <s v="L099"/>
    <n v="-8.3949370210593433"/>
    <n v="-34.980752686627639"/>
    <x v="63"/>
    <s v="Alta"/>
    <m/>
    <s v="Abrir imagem"/>
  </r>
  <r>
    <x v="0"/>
    <x v="106"/>
    <x v="7"/>
    <s v="N/I"/>
    <s v="N/I"/>
    <x v="35"/>
    <x v="88"/>
    <s v="Camera perimetral"/>
    <s v="BR-PE-IPO1-SWI-021"/>
    <s v="L100: T1/1/2"/>
    <s v="L100: T2/1/1"/>
    <s v="Fibra LX"/>
    <s v="L100"/>
    <n v="-8.3950028939703607"/>
    <n v="-34.981090074652599"/>
    <x v="64"/>
    <s v="Alta"/>
    <m/>
    <s v="Abrir imagem"/>
  </r>
  <r>
    <x v="0"/>
    <x v="107"/>
    <x v="7"/>
    <s v="N/I"/>
    <s v="N/I"/>
    <x v="36"/>
    <x v="89"/>
    <s v="Camera perimetral"/>
    <s v="BR-PE-IPO1-SWI-021"/>
    <s v="L101: T1/1/3"/>
    <s v="L101: T2/1/1"/>
    <s v="Fibra LX"/>
    <s v="L101"/>
    <n v="-8.3950976463799911"/>
    <n v="-34.981080833933639"/>
    <x v="65"/>
    <s v="Alta"/>
    <m/>
    <s v="Abrir imagem"/>
  </r>
  <r>
    <x v="0"/>
    <x v="108"/>
    <x v="7"/>
    <s v="N/I"/>
    <s v="N/I"/>
    <x v="36"/>
    <x v="90"/>
    <s v="Camera perimetral"/>
    <s v="BR-PE-IPO1-SWI-021"/>
    <s v="L102: T1/1/4"/>
    <s v="L102: T2/1/1"/>
    <s v="Fibra LX"/>
    <s v="L102"/>
    <n v="-8.3950733933580413"/>
    <n v="-34.980744707283193"/>
    <x v="66"/>
    <s v="Alta"/>
    <m/>
    <s v="Abrir imagem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19329B-20B4-405D-B0EF-BF2209223859}" name="Tabela dinâ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G70" firstHeaderRow="0" firstDataRow="1" firstDataCol="5"/>
  <pivotFields count="19">
    <pivotField compact="0" outline="0" showAll="0" defaultSubtotal="0"/>
    <pivotField axis="axisRow" compact="0" outline="0" showAll="0" defaultSubtotal="0">
      <items count="7">
        <item x="4"/>
        <item x="5"/>
        <item x="6"/>
        <item x="0"/>
        <item x="2"/>
        <item x="3"/>
        <item x="1"/>
      </items>
    </pivotField>
    <pivotField axis="axisRow" compact="0" outline="0" showAll="0" defaultSubtotal="0">
      <items count="38">
        <item x="22"/>
        <item x="23"/>
        <item x="24"/>
        <item x="29"/>
        <item x="21"/>
        <item x="18"/>
        <item x="20"/>
        <item x="19"/>
        <item x="2"/>
        <item x="25"/>
        <item x="1"/>
        <item x="5"/>
        <item x="36"/>
        <item x="32"/>
        <item x="31"/>
        <item x="27"/>
        <item x="10"/>
        <item x="0"/>
        <item x="4"/>
        <item x="34"/>
        <item x="35"/>
        <item x="26"/>
        <item x="17"/>
        <item x="15"/>
        <item x="16"/>
        <item x="14"/>
        <item x="12"/>
        <item x="11"/>
        <item x="13"/>
        <item x="6"/>
        <item x="8"/>
        <item x="33"/>
        <item x="37"/>
        <item x="30"/>
        <item x="7"/>
        <item x="9"/>
        <item x="28"/>
        <item x="3"/>
      </items>
    </pivotField>
    <pivotField axis="axisRow" compact="0" outline="0" showAll="0" defaultSubtotal="0">
      <items count="86"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3"/>
        <item x="5"/>
        <item x="4"/>
        <item x="6"/>
        <item x="12"/>
        <item x="13"/>
        <item x="14"/>
        <item x="15"/>
        <item x="16"/>
        <item x="10"/>
        <item x="9"/>
        <item x="11"/>
        <item x="17"/>
        <item x="19"/>
        <item x="8"/>
        <item x="7"/>
        <item x="18"/>
        <item x="0"/>
        <item x="2"/>
        <item x="1"/>
      </items>
    </pivotField>
    <pivotField axis="axisRow" compact="0" outline="0" showAll="0" defaultSubtotal="0">
      <items count="83">
        <item x="6"/>
        <item x="7"/>
        <item x="9"/>
        <item x="14"/>
        <item x="16"/>
        <item x="10"/>
        <item x="15"/>
        <item x="11"/>
        <item x="12"/>
        <item x="13"/>
        <item x="8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5"/>
        <item x="3"/>
        <item x="1"/>
        <item x="2"/>
        <item x="0"/>
        <item x="4"/>
      </items>
    </pivotField>
    <pivotField axis="axisRow" compact="0" outline="0" showAll="0" defaultSubtotal="0">
      <items count="5">
        <item x="4"/>
        <item h="1" x="0"/>
        <item h="1" x="2"/>
        <item h="1" x="1"/>
        <item h="1"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5">
    <field x="1"/>
    <field x="5"/>
    <field x="2"/>
    <field x="3"/>
    <field x="4"/>
  </rowFields>
  <rowItems count="67">
    <i>
      <x v="1"/>
      <x/>
      <x/>
      <x v="42"/>
      <x v="53"/>
    </i>
    <i r="2">
      <x v="1"/>
      <x v="43"/>
      <x v="54"/>
    </i>
    <i r="2">
      <x v="2"/>
      <x v="44"/>
      <x v="55"/>
    </i>
    <i r="2">
      <x v="3"/>
      <x v="54"/>
      <x v="65"/>
    </i>
    <i r="2">
      <x v="4"/>
      <x v="40"/>
      <x v="51"/>
    </i>
    <i r="2">
      <x v="5"/>
      <x v="37"/>
      <x v="48"/>
    </i>
    <i r="2">
      <x v="6"/>
      <x v="39"/>
      <x v="50"/>
    </i>
    <i r="2">
      <x v="7"/>
      <x v="38"/>
      <x v="49"/>
    </i>
    <i r="2">
      <x v="8"/>
      <x v="41"/>
      <x v="52"/>
    </i>
    <i r="2">
      <x v="9"/>
      <x v="45"/>
      <x v="56"/>
    </i>
    <i r="2">
      <x v="12"/>
      <x v="62"/>
      <x v="73"/>
    </i>
    <i r="3">
      <x v="63"/>
      <x v="74"/>
    </i>
    <i r="2">
      <x v="13"/>
      <x v="57"/>
      <x v="68"/>
    </i>
    <i r="2">
      <x v="14"/>
      <x v="56"/>
      <x v="67"/>
    </i>
    <i r="2">
      <x v="15"/>
      <x v="47"/>
      <x v="58"/>
    </i>
    <i r="3">
      <x v="48"/>
      <x v="59"/>
    </i>
    <i r="3">
      <x v="50"/>
      <x v="61"/>
    </i>
    <i r="3">
      <x v="51"/>
      <x v="62"/>
    </i>
    <i r="3">
      <x v="53"/>
      <x v="64"/>
    </i>
    <i r="2">
      <x v="19"/>
      <x v="60"/>
      <x v="71"/>
    </i>
    <i r="2">
      <x v="20"/>
      <x v="61"/>
      <x v="72"/>
    </i>
    <i r="2">
      <x v="21"/>
      <x v="46"/>
      <x v="57"/>
    </i>
    <i r="2">
      <x v="22"/>
      <x v="31"/>
      <x v="42"/>
    </i>
    <i r="3">
      <x v="32"/>
      <x v="43"/>
    </i>
    <i r="3">
      <x v="33"/>
      <x v="44"/>
    </i>
    <i r="3">
      <x v="34"/>
      <x v="45"/>
    </i>
    <i r="3">
      <x v="35"/>
      <x v="46"/>
    </i>
    <i r="3">
      <x v="36"/>
      <x v="47"/>
    </i>
    <i r="2">
      <x v="23"/>
      <x v="19"/>
      <x v="30"/>
    </i>
    <i r="3">
      <x v="20"/>
      <x v="31"/>
    </i>
    <i r="3">
      <x v="29"/>
      <x v="40"/>
    </i>
    <i r="3">
      <x v="30"/>
      <x v="41"/>
    </i>
    <i r="2">
      <x v="24"/>
      <x v="21"/>
      <x v="32"/>
    </i>
    <i r="3">
      <x v="22"/>
      <x v="33"/>
    </i>
    <i r="3">
      <x v="23"/>
      <x v="34"/>
    </i>
    <i r="3">
      <x v="24"/>
      <x v="35"/>
    </i>
    <i r="3">
      <x v="25"/>
      <x v="36"/>
    </i>
    <i r="3">
      <x v="26"/>
      <x v="37"/>
    </i>
    <i r="3">
      <x v="27"/>
      <x v="38"/>
    </i>
    <i r="3">
      <x v="28"/>
      <x v="39"/>
    </i>
    <i r="2">
      <x v="25"/>
      <x v="13"/>
      <x v="24"/>
    </i>
    <i r="3">
      <x v="14"/>
      <x v="25"/>
    </i>
    <i r="3">
      <x v="15"/>
      <x v="26"/>
    </i>
    <i r="3">
      <x v="16"/>
      <x v="27"/>
    </i>
    <i r="3">
      <x v="17"/>
      <x v="28"/>
    </i>
    <i r="3">
      <x v="18"/>
      <x v="29"/>
    </i>
    <i r="2">
      <x v="26"/>
      <x v="3"/>
      <x v="14"/>
    </i>
    <i r="3">
      <x v="4"/>
      <x v="15"/>
    </i>
    <i r="3">
      <x v="5"/>
      <x v="16"/>
    </i>
    <i r="3">
      <x v="6"/>
      <x v="17"/>
    </i>
    <i r="3">
      <x v="7"/>
      <x v="18"/>
    </i>
    <i r="3">
      <x v="8"/>
      <x v="19"/>
    </i>
    <i r="3">
      <x v="9"/>
      <x v="20"/>
    </i>
    <i r="3">
      <x v="10"/>
      <x v="21"/>
    </i>
    <i r="3">
      <x v="11"/>
      <x v="22"/>
    </i>
    <i r="2">
      <x v="27"/>
      <x/>
      <x v="11"/>
    </i>
    <i r="3">
      <x v="1"/>
      <x v="12"/>
    </i>
    <i r="3">
      <x v="2"/>
      <x v="13"/>
    </i>
    <i r="2">
      <x v="28"/>
      <x v="12"/>
      <x v="23"/>
    </i>
    <i r="2">
      <x v="30"/>
      <x v="58"/>
      <x v="69"/>
    </i>
    <i r="2">
      <x v="31"/>
      <x v="59"/>
      <x v="70"/>
    </i>
    <i r="2">
      <x v="32"/>
      <x v="64"/>
      <x v="75"/>
    </i>
    <i r="3">
      <x v="65"/>
      <x v="76"/>
    </i>
    <i r="2">
      <x v="33"/>
      <x v="55"/>
      <x v="66"/>
    </i>
    <i r="2">
      <x v="36"/>
      <x v="49"/>
      <x v="60"/>
    </i>
    <i r="3">
      <x v="52"/>
      <x v="63"/>
    </i>
    <i t="grand">
      <x/>
    </i>
  </rowItems>
  <colFields count="1">
    <field x="-2"/>
  </colFields>
  <colItems count="2">
    <i>
      <x/>
    </i>
    <i i="1">
      <x v="1"/>
    </i>
  </colItems>
  <dataFields count="2">
    <dataField name="Soma de LAT" fld="17" baseField="0" baseItem="0"/>
    <dataField name="Soma de LOGITUDE" fld="18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8DE21E-23DE-4534-87A0-108243B84CCC}" name="Tabela dinâmica2" cacheId="33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E69" firstHeaderRow="1" firstDataRow="1" firstDataCol="5"/>
  <pivotFields count="19">
    <pivotField compact="0" outline="0" showAll="0" defaultSubtotal="0">
      <items count="1">
        <item x="0"/>
      </items>
    </pivotField>
    <pivotField axis="axisRow" compact="0" outline="0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103"/>
        <item x="104"/>
        <item x="105"/>
        <item x="106"/>
        <item x="107"/>
        <item x="108"/>
        <item x="10"/>
        <item x="11"/>
        <item x="12"/>
        <item x="13"/>
        <item x="14"/>
        <item x="15"/>
        <item x="97"/>
        <item x="98"/>
        <item x="16"/>
        <item x="101"/>
        <item x="102"/>
        <item x="17"/>
        <item x="18"/>
        <item x="19"/>
        <item x="20"/>
        <item x="21"/>
        <item x="22"/>
        <item x="23"/>
        <item x="24"/>
        <item x="25"/>
        <item x="100"/>
        <item x="99"/>
        <item x="26"/>
        <item x="27"/>
        <item x="28"/>
        <item x="29"/>
        <item x="30"/>
        <item x="31"/>
        <item x="32"/>
        <item x="33"/>
        <item x="94"/>
        <item x="96"/>
        <item x="95"/>
      </items>
    </pivotField>
    <pivotField axis="axisRow" compact="0" outline="0" showAll="0" defaultSubtotal="0">
      <items count="15">
        <item h="1" m="1" x="10"/>
        <item h="1" m="1" x="12"/>
        <item h="1" m="1" x="14"/>
        <item x="7"/>
        <item h="1" m="1" x="13"/>
        <item h="1" m="1" x="11"/>
        <item h="1" x="1"/>
        <item h="1" x="9"/>
        <item h="1" x="3"/>
        <item h="1" x="8"/>
        <item h="1" x="4"/>
        <item h="1" x="5"/>
        <item h="1" x="0"/>
        <item h="1" x="2"/>
        <item h="1" x="6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38">
        <item x="21"/>
        <item x="22"/>
        <item x="23"/>
        <item x="28"/>
        <item x="20"/>
        <item x="17"/>
        <item x="19"/>
        <item x="18"/>
        <item x="0"/>
        <item x="24"/>
        <item x="5"/>
        <item x="2"/>
        <item x="35"/>
        <item x="31"/>
        <item x="30"/>
        <item x="26"/>
        <item x="1"/>
        <item x="32"/>
        <item x="3"/>
        <item x="33"/>
        <item x="34"/>
        <item x="25"/>
        <item x="16"/>
        <item x="14"/>
        <item x="15"/>
        <item x="13"/>
        <item x="11"/>
        <item x="10"/>
        <item x="12"/>
        <item x="6"/>
        <item x="8"/>
        <item m="1" x="37"/>
        <item x="36"/>
        <item x="29"/>
        <item x="7"/>
        <item x="9"/>
        <item x="27"/>
        <item x="4"/>
      </items>
    </pivotField>
    <pivotField axis="axisRow" compact="0" outline="0" showAll="0" defaultSubtotal="0">
      <items count="91">
        <item x="16"/>
        <item x="12"/>
        <item x="13"/>
        <item x="14"/>
        <item x="15"/>
        <item x="18"/>
        <item x="19"/>
        <item x="7"/>
        <item x="20"/>
        <item x="21"/>
        <item x="22"/>
        <item x="17"/>
        <item x="4"/>
        <item x="23"/>
        <item x="8"/>
        <item x="9"/>
        <item x="10"/>
        <item x="11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5"/>
        <item x="86"/>
        <item x="87"/>
        <item x="88"/>
        <item x="89"/>
        <item x="90"/>
        <item x="5"/>
        <item x="6"/>
        <item x="3"/>
        <item x="84"/>
        <item x="2"/>
        <item x="1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7">
        <item x="54"/>
        <item x="52"/>
        <item x="53"/>
        <item x="50"/>
        <item x="51"/>
        <item x="49"/>
        <item x="30"/>
        <item x="29"/>
        <item x="28"/>
        <item x="27"/>
        <item x="26"/>
        <item x="44"/>
        <item x="31"/>
        <item x="46"/>
        <item x="25"/>
        <item x="56"/>
        <item x="24"/>
        <item x="22"/>
        <item x="23"/>
        <item x="21"/>
        <item x="20"/>
        <item x="45"/>
        <item x="32"/>
        <item x="33"/>
        <item x="47"/>
        <item x="48"/>
        <item x="19"/>
        <item x="18"/>
        <item x="43"/>
        <item x="57"/>
        <item x="55"/>
        <item x="34"/>
        <item x="35"/>
        <item x="42"/>
        <item x="17"/>
        <item x="16"/>
        <item x="62"/>
        <item x="38"/>
        <item x="58"/>
        <item x="36"/>
        <item x="37"/>
        <item x="61"/>
        <item x="41"/>
        <item x="59"/>
        <item x="60"/>
        <item x="15"/>
        <item x="14"/>
        <item x="63"/>
        <item x="3"/>
        <item x="1"/>
        <item x="64"/>
        <item x="2"/>
        <item x="66"/>
        <item x="65"/>
        <item x="40"/>
        <item x="4"/>
        <item x="5"/>
        <item x="7"/>
        <item x="6"/>
        <item x="39"/>
        <item x="8"/>
        <item x="9"/>
        <item x="10"/>
        <item x="11"/>
        <item x="12"/>
        <item x="1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</pivotFields>
  <rowFields count="5">
    <field x="2"/>
    <field x="5"/>
    <field x="1"/>
    <field x="6"/>
    <field x="15"/>
  </rowFields>
  <rowItems count="66">
    <i>
      <x v="3"/>
      <x/>
      <x v="52"/>
      <x v="60"/>
      <x v="28"/>
    </i>
    <i r="1">
      <x v="1"/>
      <x v="53"/>
      <x v="61"/>
      <x v="11"/>
    </i>
    <i r="1">
      <x v="2"/>
      <x v="54"/>
      <x v="62"/>
      <x v="21"/>
    </i>
    <i r="1">
      <x v="3"/>
      <x v="64"/>
      <x v="72"/>
      <x v="30"/>
    </i>
    <i r="1">
      <x v="4"/>
      <x v="50"/>
      <x v="58"/>
      <x v="42"/>
    </i>
    <i r="1">
      <x v="5"/>
      <x v="47"/>
      <x v="55"/>
      <x v="37"/>
    </i>
    <i r="1">
      <x v="6"/>
      <x v="49"/>
      <x v="57"/>
      <x v="54"/>
    </i>
    <i r="1">
      <x v="7"/>
      <x v="48"/>
      <x v="56"/>
      <x v="59"/>
    </i>
    <i r="1">
      <x v="8"/>
      <x v="51"/>
      <x v="59"/>
      <x v="33"/>
    </i>
    <i r="1">
      <x v="9"/>
      <x v="55"/>
      <x v="63"/>
      <x v="13"/>
    </i>
    <i r="1">
      <x v="12"/>
      <x v="72"/>
      <x v="80"/>
      <x v="47"/>
    </i>
    <i r="2">
      <x v="73"/>
      <x v="81"/>
      <x v="50"/>
    </i>
    <i r="1">
      <x v="13"/>
      <x v="67"/>
      <x v="75"/>
      <x v="38"/>
    </i>
    <i r="1">
      <x v="14"/>
      <x v="66"/>
      <x v="74"/>
      <x v="29"/>
    </i>
    <i r="1">
      <x v="15"/>
      <x v="57"/>
      <x v="65"/>
      <x v="25"/>
    </i>
    <i r="2">
      <x v="58"/>
      <x v="66"/>
      <x v="5"/>
    </i>
    <i r="2">
      <x v="60"/>
      <x v="68"/>
      <x v="4"/>
    </i>
    <i r="2">
      <x v="61"/>
      <x v="69"/>
      <x v="1"/>
    </i>
    <i r="2">
      <x v="63"/>
      <x v="71"/>
      <x/>
    </i>
    <i r="1">
      <x v="19"/>
      <x v="70"/>
      <x v="78"/>
      <x v="41"/>
    </i>
    <i r="1">
      <x v="20"/>
      <x v="71"/>
      <x v="79"/>
      <x v="36"/>
    </i>
    <i r="1">
      <x v="21"/>
      <x v="56"/>
      <x v="64"/>
      <x v="24"/>
    </i>
    <i r="1">
      <x v="22"/>
      <x v="41"/>
      <x v="49"/>
      <x v="22"/>
    </i>
    <i r="2">
      <x v="42"/>
      <x v="50"/>
      <x v="23"/>
    </i>
    <i r="2">
      <x v="43"/>
      <x v="51"/>
      <x v="31"/>
    </i>
    <i r="2">
      <x v="44"/>
      <x v="52"/>
      <x v="32"/>
    </i>
    <i r="2">
      <x v="45"/>
      <x v="53"/>
      <x v="39"/>
    </i>
    <i r="2">
      <x v="46"/>
      <x v="54"/>
      <x v="40"/>
    </i>
    <i r="1">
      <x v="23"/>
      <x v="29"/>
      <x v="37"/>
      <x v="20"/>
    </i>
    <i r="2">
      <x v="30"/>
      <x v="38"/>
      <x v="19"/>
    </i>
    <i r="2">
      <x v="39"/>
      <x v="47"/>
      <x v="6"/>
    </i>
    <i r="2">
      <x v="40"/>
      <x v="48"/>
      <x v="12"/>
    </i>
    <i r="1">
      <x v="24"/>
      <x v="31"/>
      <x v="39"/>
      <x v="17"/>
    </i>
    <i r="2">
      <x v="32"/>
      <x v="40"/>
      <x v="18"/>
    </i>
    <i r="2">
      <x v="33"/>
      <x v="41"/>
      <x v="16"/>
    </i>
    <i r="2">
      <x v="34"/>
      <x v="42"/>
      <x v="14"/>
    </i>
    <i r="2">
      <x v="35"/>
      <x v="43"/>
      <x v="10"/>
    </i>
    <i r="2">
      <x v="36"/>
      <x v="44"/>
      <x v="9"/>
    </i>
    <i r="2">
      <x v="37"/>
      <x v="45"/>
      <x v="8"/>
    </i>
    <i r="2">
      <x v="38"/>
      <x v="46"/>
      <x v="7"/>
    </i>
    <i r="1">
      <x v="25"/>
      <x v="23"/>
      <x v="31"/>
      <x v="46"/>
    </i>
    <i r="2">
      <x v="24"/>
      <x v="32"/>
      <x v="45"/>
    </i>
    <i r="2">
      <x v="25"/>
      <x v="33"/>
      <x v="35"/>
    </i>
    <i r="2">
      <x v="26"/>
      <x v="34"/>
      <x v="34"/>
    </i>
    <i r="2">
      <x v="27"/>
      <x v="35"/>
      <x v="27"/>
    </i>
    <i r="2">
      <x v="28"/>
      <x v="36"/>
      <x v="26"/>
    </i>
    <i r="1">
      <x v="26"/>
      <x v="13"/>
      <x v="21"/>
      <x v="55"/>
    </i>
    <i r="2">
      <x v="14"/>
      <x v="22"/>
      <x v="56"/>
    </i>
    <i r="2">
      <x v="15"/>
      <x v="23"/>
      <x v="58"/>
    </i>
    <i r="2">
      <x v="16"/>
      <x v="24"/>
      <x v="57"/>
    </i>
    <i r="2">
      <x v="17"/>
      <x v="25"/>
      <x v="60"/>
    </i>
    <i r="2">
      <x v="18"/>
      <x v="26"/>
      <x v="61"/>
    </i>
    <i r="2">
      <x v="19"/>
      <x v="27"/>
      <x v="62"/>
    </i>
    <i r="2">
      <x v="20"/>
      <x v="28"/>
      <x v="63"/>
    </i>
    <i r="2">
      <x v="21"/>
      <x v="29"/>
      <x v="64"/>
    </i>
    <i r="1">
      <x v="27"/>
      <x v="10"/>
      <x v="18"/>
      <x v="49"/>
    </i>
    <i r="2">
      <x v="11"/>
      <x v="19"/>
      <x v="51"/>
    </i>
    <i r="2">
      <x v="12"/>
      <x v="20"/>
      <x v="48"/>
    </i>
    <i r="1">
      <x v="28"/>
      <x v="22"/>
      <x v="30"/>
      <x v="65"/>
    </i>
    <i r="1">
      <x v="30"/>
      <x v="68"/>
      <x v="76"/>
      <x v="43"/>
    </i>
    <i r="2">
      <x v="69"/>
      <x v="77"/>
      <x v="44"/>
    </i>
    <i r="1">
      <x v="32"/>
      <x v="74"/>
      <x v="82"/>
      <x v="53"/>
    </i>
    <i r="2">
      <x v="75"/>
      <x v="83"/>
      <x v="52"/>
    </i>
    <i r="1">
      <x v="33"/>
      <x v="65"/>
      <x v="73"/>
      <x v="15"/>
    </i>
    <i r="1">
      <x v="36"/>
      <x v="59"/>
      <x v="67"/>
      <x v="3"/>
    </i>
    <i r="2">
      <x v="62"/>
      <x v="70"/>
      <x v="2"/>
    </i>
  </rowItems>
  <colItems count="1">
    <i/>
  </colItem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_A1" xr10:uid="{6BD0A31A-272F-470A-869C-225A24D2BC3A}" sourceName="TIPO A">
  <pivotTables>
    <pivotTable tabId="9" name="Tabela dinâmica1"/>
  </pivotTables>
  <data>
    <tabular pivotCacheId="2130504011">
      <items count="5">
        <i x="4" s="1"/>
        <i x="0" nd="1"/>
        <i x="2" nd="1"/>
        <i x="1" nd="1"/>
        <i x="3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" xr10:uid="{C521B2BF-06DE-486A-B390-4A069DB70C9F}" sourceName="Tipo">
  <pivotTables>
    <pivotTable tabId="10" name="Tabela dinâmica2"/>
  </pivotTables>
  <data>
    <tabular pivotCacheId="7989562">
      <items count="15">
        <i x="0"/>
        <i x="2"/>
        <i x="7" s="1"/>
        <i x="6"/>
        <i x="1"/>
        <i x="9"/>
        <i x="3"/>
        <i x="8"/>
        <i x="4"/>
        <i x="5"/>
        <i x="10" nd="1"/>
        <i x="12" nd="1"/>
        <i x="14" nd="1"/>
        <i x="13" nd="1"/>
        <i x="1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 A" xr10:uid="{A11E5363-DAFC-42F1-BADD-4C0AD7229B8F}" cache="SegmentaçãodeDados_TIPO_A1" caption="TIPO A" rowHeight="2349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" xr10:uid="{4F0395EB-50D8-4614-9B10-4204E618CB74}" cache="SegmentaçãodeDados_Tipo" caption="Tipo" style="SlicerStyleDark6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entarioVisualTable" displayName="InventarioVisualTable" ref="A4:S113">
  <autoFilter ref="A4:S113" xr:uid="{00000000-000C-0000-FFFF-FFFF00000000}">
    <filterColumn colId="5">
      <filters>
        <filter val="Core"/>
        <filter val="Faturamento"/>
        <filter val="Internet"/>
        <filter val="Laboratorio"/>
        <filter val="Portaria"/>
        <filter val="Refeitorio"/>
        <filter val="REFEITORIO ACESSO A COZINHA"/>
        <filter val="Sala de Servidores"/>
        <filter val="Subestacao"/>
        <filter val="Sup. Moagem"/>
      </filters>
    </filterColumn>
  </autoFilter>
  <tableColumns count="19">
    <tableColumn id="1" xr3:uid="{00000000-0010-0000-0000-000001000000}" name="Imagem"/>
    <tableColumn id="2" xr3:uid="{00000000-0010-0000-0000-000002000000}" name="Ativo"/>
    <tableColumn id="3" xr3:uid="{00000000-0010-0000-0000-000003000000}" name="Tipo"/>
    <tableColumn id="4" xr3:uid="{00000000-0010-0000-0000-000004000000}" name="Fabricante"/>
    <tableColumn id="5" xr3:uid="{00000000-0010-0000-0000-000005000000}" name="Modelo / Familia"/>
    <tableColumn id="6" xr3:uid="{00000000-0010-0000-0000-000006000000}" name="Setor"/>
    <tableColumn id="7" xr3:uid="{00000000-0010-0000-0000-000007000000}" name="IP"/>
    <tableColumn id="8" xr3:uid="{00000000-0010-0000-0000-000008000000}" name="Papel"/>
    <tableColumn id="9" xr3:uid="{00000000-0010-0000-0000-000009000000}" name="Dependencias"/>
    <tableColumn id="10" xr3:uid="{00000000-0010-0000-0000-00000A000000}" name="Porta(s) local(is)"/>
    <tableColumn id="11" xr3:uid="{00000000-0010-0000-0000-00000B000000}" name="Porta(s) remota(s)"/>
    <tableColumn id="12" xr3:uid="{00000000-0010-0000-0000-00000C000000}" name="Midia"/>
    <tableColumn id="13" xr3:uid="{00000000-0010-0000-0000-00000D000000}" name="Links"/>
    <tableColumn id="14" xr3:uid="{00000000-0010-0000-0000-00000E000000}" name="Latitude"/>
    <tableColumn id="15" xr3:uid="{00000000-0010-0000-0000-00000F000000}" name="Longitude"/>
    <tableColumn id="16" xr3:uid="{00000000-0010-0000-0000-000010000000}" name="Google Maps"/>
    <tableColumn id="17" xr3:uid="{00000000-0010-0000-0000-000011000000}" name="Confianca"/>
    <tableColumn id="18" xr3:uid="{00000000-0010-0000-0000-000012000000}" name="Observacoes"/>
    <tableColumn id="19" xr3:uid="{00000000-0010-0000-0000-000013000000}" name="Link da image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paEquipamentosTable" displayName="MapaEquipamentosTable" ref="N4:U70">
  <tableColumns count="8">
    <tableColumn id="1" xr3:uid="{00000000-0010-0000-0100-000001000000}" name="Ativo"/>
    <tableColumn id="2" xr3:uid="{00000000-0010-0000-0100-000002000000}" name="Tipo"/>
    <tableColumn id="3" xr3:uid="{00000000-0010-0000-0100-000003000000}" name="Setor"/>
    <tableColumn id="4" xr3:uid="{00000000-0010-0000-0100-000004000000}" name="IP"/>
    <tableColumn id="5" xr3:uid="{00000000-0010-0000-0100-000005000000}" name="Latitude"/>
    <tableColumn id="6" xr3:uid="{00000000-0010-0000-0100-000006000000}" name="Longitude"/>
    <tableColumn id="7" xr3:uid="{00000000-0010-0000-0100-000007000000}" name="Google Maps"/>
    <tableColumn id="8" xr3:uid="{00000000-0010-0000-0100-000008000000}" name="Link Image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C523-4261-4491-BA05-14B8E37836FA}">
  <dimension ref="A3:G70"/>
  <sheetViews>
    <sheetView workbookViewId="0">
      <selection activeCell="E8" sqref="E8"/>
    </sheetView>
  </sheetViews>
  <sheetFormatPr defaultRowHeight="14.4" x14ac:dyDescent="0.3"/>
  <cols>
    <col min="1" max="1" width="17.21875" bestFit="1" customWidth="1"/>
    <col min="2" max="2" width="15.44140625" bestFit="1" customWidth="1"/>
    <col min="3" max="3" width="24.88671875" bestFit="1" customWidth="1"/>
    <col min="4" max="4" width="26.88671875" bestFit="1" customWidth="1"/>
    <col min="5" max="6" width="12.6640625" bestFit="1" customWidth="1"/>
    <col min="7" max="7" width="17.21875" bestFit="1" customWidth="1"/>
  </cols>
  <sheetData>
    <row r="3" spans="1:7" x14ac:dyDescent="0.3">
      <c r="A3" s="37" t="s">
        <v>6</v>
      </c>
      <c r="B3" s="37" t="s">
        <v>10</v>
      </c>
      <c r="C3" s="37" t="s">
        <v>7</v>
      </c>
      <c r="D3" s="37" t="s">
        <v>8</v>
      </c>
      <c r="E3" s="37" t="s">
        <v>9</v>
      </c>
      <c r="F3" t="s">
        <v>636</v>
      </c>
      <c r="G3" t="s">
        <v>637</v>
      </c>
    </row>
    <row r="4" spans="1:7" x14ac:dyDescent="0.3">
      <c r="A4" t="s">
        <v>138</v>
      </c>
      <c r="B4" t="s">
        <v>184</v>
      </c>
      <c r="C4" t="s">
        <v>515</v>
      </c>
      <c r="D4" t="s">
        <v>277</v>
      </c>
      <c r="E4" t="s">
        <v>516</v>
      </c>
      <c r="F4" s="38">
        <v>-839373353596184</v>
      </c>
      <c r="G4" s="38">
        <v>-349814741525487</v>
      </c>
    </row>
    <row r="5" spans="1:7" x14ac:dyDescent="0.3">
      <c r="C5" t="s">
        <v>518</v>
      </c>
      <c r="D5" t="s">
        <v>279</v>
      </c>
      <c r="E5" t="s">
        <v>519</v>
      </c>
      <c r="F5" s="38">
        <v>-839297317822834</v>
      </c>
      <c r="G5" s="38">
        <v>-349805841945756</v>
      </c>
    </row>
    <row r="6" spans="1:7" x14ac:dyDescent="0.3">
      <c r="C6" t="s">
        <v>521</v>
      </c>
      <c r="D6" t="s">
        <v>281</v>
      </c>
      <c r="E6" t="s">
        <v>522</v>
      </c>
      <c r="F6" s="38">
        <v>-839315960883087</v>
      </c>
      <c r="G6" s="38">
        <v>-349806172327275</v>
      </c>
    </row>
    <row r="7" spans="1:7" x14ac:dyDescent="0.3">
      <c r="C7" t="s">
        <v>546</v>
      </c>
      <c r="D7" t="s">
        <v>305</v>
      </c>
      <c r="E7" t="s">
        <v>547</v>
      </c>
      <c r="F7" s="38">
        <v>-839392819496571</v>
      </c>
      <c r="G7" s="38">
        <v>-349818753110349</v>
      </c>
    </row>
    <row r="8" spans="1:7" x14ac:dyDescent="0.3">
      <c r="C8" t="s">
        <v>509</v>
      </c>
      <c r="D8" t="s">
        <v>273</v>
      </c>
      <c r="E8" t="s">
        <v>510</v>
      </c>
      <c r="F8" s="38">
        <v>-839456529245095</v>
      </c>
      <c r="G8" s="38">
        <v>-349821745840585</v>
      </c>
    </row>
    <row r="9" spans="1:7" x14ac:dyDescent="0.3">
      <c r="C9" t="s">
        <v>500</v>
      </c>
      <c r="D9" t="s">
        <v>267</v>
      </c>
      <c r="E9" t="s">
        <v>501</v>
      </c>
      <c r="F9" s="38">
        <v>-839443627446032</v>
      </c>
      <c r="G9" s="38">
        <v>-349807090975283</v>
      </c>
    </row>
    <row r="10" spans="1:7" x14ac:dyDescent="0.3">
      <c r="C10" t="s">
        <v>506</v>
      </c>
      <c r="D10" t="s">
        <v>271</v>
      </c>
      <c r="E10" t="s">
        <v>507</v>
      </c>
      <c r="F10" s="38">
        <v>-839512425185933</v>
      </c>
      <c r="G10" s="38">
        <v>-349814675015129</v>
      </c>
    </row>
    <row r="11" spans="1:7" x14ac:dyDescent="0.3">
      <c r="C11" t="s">
        <v>503</v>
      </c>
      <c r="D11" t="s">
        <v>269</v>
      </c>
      <c r="E11" t="s">
        <v>504</v>
      </c>
      <c r="F11" s="38">
        <v>-83952257259798</v>
      </c>
      <c r="G11" s="38">
        <v>-349813759953436</v>
      </c>
    </row>
    <row r="12" spans="1:7" x14ac:dyDescent="0.3">
      <c r="C12" t="s">
        <v>60</v>
      </c>
      <c r="D12" t="s">
        <v>275</v>
      </c>
      <c r="E12" t="s">
        <v>513</v>
      </c>
      <c r="F12" s="38">
        <v>-839413730161277</v>
      </c>
      <c r="G12" s="38">
        <v>-349820640022284</v>
      </c>
    </row>
    <row r="13" spans="1:7" x14ac:dyDescent="0.3">
      <c r="C13" t="s">
        <v>524</v>
      </c>
      <c r="D13" t="s">
        <v>283</v>
      </c>
      <c r="E13" t="s">
        <v>525</v>
      </c>
      <c r="F13" s="38">
        <v>-839299669944131</v>
      </c>
      <c r="G13" s="38">
        <v>-34980491167101</v>
      </c>
    </row>
    <row r="14" spans="1:7" x14ac:dyDescent="0.3">
      <c r="C14" t="s">
        <v>570</v>
      </c>
      <c r="D14" t="s">
        <v>322</v>
      </c>
      <c r="E14" t="s">
        <v>571</v>
      </c>
      <c r="F14" s="38">
        <v>-839493702105934</v>
      </c>
      <c r="G14" s="38">
        <v>-349807526866276</v>
      </c>
    </row>
    <row r="15" spans="1:7" x14ac:dyDescent="0.3">
      <c r="D15" t="s">
        <v>325</v>
      </c>
      <c r="E15" t="s">
        <v>573</v>
      </c>
      <c r="F15" s="38">
        <v>-839500289397036</v>
      </c>
      <c r="G15" s="38">
        <v>-349810900746526</v>
      </c>
    </row>
    <row r="16" spans="1:7" x14ac:dyDescent="0.3">
      <c r="C16" t="s">
        <v>555</v>
      </c>
      <c r="D16" t="s">
        <v>312</v>
      </c>
      <c r="E16" t="s">
        <v>556</v>
      </c>
      <c r="F16" s="38">
        <v>-839445057102618</v>
      </c>
      <c r="G16" s="38">
        <v>-349821714192017</v>
      </c>
    </row>
    <row r="17" spans="3:7" x14ac:dyDescent="0.3">
      <c r="C17" t="s">
        <v>552</v>
      </c>
      <c r="D17" t="s">
        <v>310</v>
      </c>
      <c r="E17" t="s">
        <v>553</v>
      </c>
      <c r="F17" s="38">
        <v>-839386309669166</v>
      </c>
      <c r="G17" s="38">
        <v>-349819690978019</v>
      </c>
    </row>
    <row r="18" spans="3:7" x14ac:dyDescent="0.3">
      <c r="C18" t="s">
        <v>530</v>
      </c>
      <c r="D18" t="s">
        <v>288</v>
      </c>
      <c r="E18" t="s">
        <v>531</v>
      </c>
      <c r="F18" s="38">
        <v>-839337123821898</v>
      </c>
      <c r="G18" s="38">
        <v>-349814049474047</v>
      </c>
    </row>
    <row r="19" spans="3:7" x14ac:dyDescent="0.3">
      <c r="D19" t="s">
        <v>290</v>
      </c>
      <c r="E19" t="s">
        <v>533</v>
      </c>
      <c r="F19" s="38">
        <v>-839266554788544</v>
      </c>
      <c r="G19" s="38">
        <v>-349814473744811</v>
      </c>
    </row>
    <row r="20" spans="3:7" x14ac:dyDescent="0.3">
      <c r="D20" t="s">
        <v>294</v>
      </c>
      <c r="E20" t="s">
        <v>538</v>
      </c>
      <c r="F20" s="38">
        <v>-839262134663708</v>
      </c>
      <c r="G20" s="38">
        <v>-349813923460329</v>
      </c>
    </row>
    <row r="21" spans="3:7" x14ac:dyDescent="0.3">
      <c r="D21" t="s">
        <v>296</v>
      </c>
      <c r="E21" t="s">
        <v>540</v>
      </c>
      <c r="F21" s="38">
        <v>-839219677751252</v>
      </c>
      <c r="G21" s="38">
        <v>-349729365471461</v>
      </c>
    </row>
    <row r="22" spans="3:7" x14ac:dyDescent="0.3">
      <c r="D22" t="s">
        <v>302</v>
      </c>
      <c r="E22" t="s">
        <v>544</v>
      </c>
      <c r="F22" s="38">
        <v>-839216822157361</v>
      </c>
      <c r="G22" s="38">
        <v>-349728391752068</v>
      </c>
    </row>
    <row r="23" spans="3:7" x14ac:dyDescent="0.3">
      <c r="C23" t="s">
        <v>564</v>
      </c>
      <c r="D23" t="s">
        <v>318</v>
      </c>
      <c r="E23" t="s">
        <v>565</v>
      </c>
      <c r="F23" s="38">
        <v>-839456506803536</v>
      </c>
      <c r="G23" s="38">
        <v>-349821960909111</v>
      </c>
    </row>
    <row r="24" spans="3:7" x14ac:dyDescent="0.3">
      <c r="C24" t="s">
        <v>567</v>
      </c>
      <c r="D24" t="s">
        <v>320</v>
      </c>
      <c r="E24" t="s">
        <v>568</v>
      </c>
      <c r="F24" s="38">
        <v>-839440767120592</v>
      </c>
      <c r="G24" s="38">
        <v>-349820255120134</v>
      </c>
    </row>
    <row r="25" spans="3:7" x14ac:dyDescent="0.3">
      <c r="C25" t="s">
        <v>527</v>
      </c>
      <c r="D25" t="s">
        <v>285</v>
      </c>
      <c r="E25" t="s">
        <v>528</v>
      </c>
      <c r="F25" s="38">
        <v>-839335488470887</v>
      </c>
      <c r="G25" s="38">
        <v>-349813679265949</v>
      </c>
    </row>
    <row r="26" spans="3:7" x14ac:dyDescent="0.3">
      <c r="C26" t="s">
        <v>487</v>
      </c>
      <c r="D26" t="s">
        <v>255</v>
      </c>
      <c r="E26" t="s">
        <v>488</v>
      </c>
      <c r="F26" s="38">
        <v>-839326328164967</v>
      </c>
      <c r="G26" s="38">
        <v>-349801388227018</v>
      </c>
    </row>
    <row r="27" spans="3:7" x14ac:dyDescent="0.3">
      <c r="D27" t="s">
        <v>257</v>
      </c>
      <c r="E27" t="s">
        <v>490</v>
      </c>
      <c r="F27" s="38">
        <v>-83933020300717</v>
      </c>
      <c r="G27" s="38">
        <v>-349801336781877</v>
      </c>
    </row>
    <row r="28" spans="3:7" x14ac:dyDescent="0.3">
      <c r="D28" t="s">
        <v>259</v>
      </c>
      <c r="E28" t="s">
        <v>492</v>
      </c>
      <c r="F28" s="38">
        <v>-839406513622973</v>
      </c>
      <c r="G28" s="38">
        <v>-349801043682096</v>
      </c>
    </row>
    <row r="29" spans="3:7" x14ac:dyDescent="0.3">
      <c r="D29" t="s">
        <v>261</v>
      </c>
      <c r="E29" t="s">
        <v>494</v>
      </c>
      <c r="F29" s="38">
        <v>-83941019658437</v>
      </c>
      <c r="G29" s="38">
        <v>-349800980066503</v>
      </c>
    </row>
    <row r="30" spans="3:7" x14ac:dyDescent="0.3">
      <c r="D30" t="s">
        <v>263</v>
      </c>
      <c r="E30" t="s">
        <v>496</v>
      </c>
      <c r="F30" s="38">
        <v>-839451594361162</v>
      </c>
      <c r="G30" s="38">
        <v>-349800717187963</v>
      </c>
    </row>
    <row r="31" spans="3:7" x14ac:dyDescent="0.3">
      <c r="D31" t="s">
        <v>265</v>
      </c>
      <c r="E31" t="s">
        <v>498</v>
      </c>
      <c r="F31" s="38">
        <v>-839454070974403</v>
      </c>
      <c r="G31" s="38">
        <v>-349800693494947</v>
      </c>
    </row>
    <row r="32" spans="3:7" x14ac:dyDescent="0.3">
      <c r="C32" t="s">
        <v>461</v>
      </c>
      <c r="D32" t="s">
        <v>229</v>
      </c>
      <c r="E32" t="s">
        <v>462</v>
      </c>
      <c r="F32" s="38">
        <v>-839309657801317</v>
      </c>
      <c r="G32" s="38">
        <v>-349829051020689</v>
      </c>
    </row>
    <row r="33" spans="3:7" x14ac:dyDescent="0.3">
      <c r="D33" t="s">
        <v>231</v>
      </c>
      <c r="E33" t="s">
        <v>464</v>
      </c>
      <c r="F33" s="38">
        <v>-839306822893465</v>
      </c>
      <c r="G33" s="38">
        <v>-349829072326105</v>
      </c>
    </row>
    <row r="34" spans="3:7" x14ac:dyDescent="0.3">
      <c r="D34" t="s">
        <v>250</v>
      </c>
      <c r="E34" t="s">
        <v>483</v>
      </c>
      <c r="F34" s="38">
        <v>-839292178708134</v>
      </c>
      <c r="G34" s="38">
        <v>-349801626623871</v>
      </c>
    </row>
    <row r="35" spans="3:7" x14ac:dyDescent="0.3">
      <c r="D35" t="s">
        <v>253</v>
      </c>
      <c r="E35" t="s">
        <v>485</v>
      </c>
      <c r="F35" s="38">
        <v>-839297373481041</v>
      </c>
      <c r="G35" s="38">
        <v>-349801436896876</v>
      </c>
    </row>
    <row r="36" spans="3:7" x14ac:dyDescent="0.3">
      <c r="C36" t="s">
        <v>466</v>
      </c>
      <c r="D36" t="s">
        <v>233</v>
      </c>
      <c r="E36" t="s">
        <v>467</v>
      </c>
      <c r="F36" s="38">
        <v>-839305977077883</v>
      </c>
      <c r="G36" s="38">
        <v>-349825422223098</v>
      </c>
    </row>
    <row r="37" spans="3:7" x14ac:dyDescent="0.3">
      <c r="D37" t="s">
        <v>235</v>
      </c>
      <c r="E37" t="s">
        <v>469</v>
      </c>
      <c r="F37" s="38">
        <v>-839306118225319</v>
      </c>
      <c r="G37" s="38">
        <v>-349825094612308</v>
      </c>
    </row>
    <row r="38" spans="3:7" x14ac:dyDescent="0.3">
      <c r="D38" t="s">
        <v>237</v>
      </c>
      <c r="E38" t="s">
        <v>471</v>
      </c>
      <c r="F38" s="38">
        <v>-839304251085938</v>
      </c>
      <c r="G38" s="38">
        <v>-349819329778252</v>
      </c>
    </row>
    <row r="39" spans="3:7" x14ac:dyDescent="0.3">
      <c r="D39" t="s">
        <v>240</v>
      </c>
      <c r="E39" t="s">
        <v>473</v>
      </c>
      <c r="F39" s="38">
        <v>-839303047757866</v>
      </c>
      <c r="G39" s="38">
        <v>-349818565847458</v>
      </c>
    </row>
    <row r="40" spans="3:7" x14ac:dyDescent="0.3">
      <c r="D40" t="s">
        <v>242</v>
      </c>
      <c r="E40" t="s">
        <v>475</v>
      </c>
      <c r="F40" s="38">
        <v>-839295132342716</v>
      </c>
      <c r="G40" s="38">
        <v>-34981281471018</v>
      </c>
    </row>
    <row r="41" spans="3:7" x14ac:dyDescent="0.3">
      <c r="D41" t="s">
        <v>244</v>
      </c>
      <c r="E41" t="s">
        <v>477</v>
      </c>
      <c r="F41" s="38">
        <v>-839295026797205</v>
      </c>
      <c r="G41" s="38">
        <v>-349812622211823</v>
      </c>
    </row>
    <row r="42" spans="3:7" x14ac:dyDescent="0.3">
      <c r="D42" t="s">
        <v>246</v>
      </c>
      <c r="E42" t="s">
        <v>479</v>
      </c>
      <c r="F42" s="38">
        <v>-839293532346199</v>
      </c>
      <c r="G42" s="38">
        <v>-349806928922715</v>
      </c>
    </row>
    <row r="43" spans="3:7" x14ac:dyDescent="0.3">
      <c r="D43" t="s">
        <v>248</v>
      </c>
      <c r="E43" t="s">
        <v>481</v>
      </c>
      <c r="F43" s="38">
        <v>-839293316797384</v>
      </c>
      <c r="G43" s="38">
        <v>-34980675500099</v>
      </c>
    </row>
    <row r="44" spans="3:7" x14ac:dyDescent="0.3">
      <c r="C44" t="s">
        <v>448</v>
      </c>
      <c r="D44" t="s">
        <v>214</v>
      </c>
      <c r="E44" t="s">
        <v>449</v>
      </c>
      <c r="F44" s="38">
        <v>-83948453463092</v>
      </c>
      <c r="G44" s="38">
        <v>-349827912467449</v>
      </c>
    </row>
    <row r="45" spans="3:7" x14ac:dyDescent="0.3">
      <c r="D45" t="s">
        <v>216</v>
      </c>
      <c r="E45" t="s">
        <v>451</v>
      </c>
      <c r="F45" s="38">
        <v>-839477872221857</v>
      </c>
      <c r="G45" s="38">
        <v>-349827895666873</v>
      </c>
    </row>
    <row r="46" spans="3:7" x14ac:dyDescent="0.3">
      <c r="D46" t="s">
        <v>218</v>
      </c>
      <c r="E46" t="s">
        <v>453</v>
      </c>
      <c r="F46" s="38">
        <v>-839430662528918</v>
      </c>
      <c r="G46" s="38">
        <v>-349828184803776</v>
      </c>
    </row>
    <row r="47" spans="3:7" x14ac:dyDescent="0.3">
      <c r="D47" t="s">
        <v>220</v>
      </c>
      <c r="E47" t="s">
        <v>455</v>
      </c>
      <c r="F47" s="38">
        <v>-839422921647872</v>
      </c>
      <c r="G47" s="38">
        <v>-349828101732652</v>
      </c>
    </row>
    <row r="48" spans="3:7" x14ac:dyDescent="0.3">
      <c r="D48" t="s">
        <v>222</v>
      </c>
      <c r="E48" t="s">
        <v>457</v>
      </c>
      <c r="F48" s="38">
        <v>-839361967763889</v>
      </c>
      <c r="G48" s="38">
        <v>-349828915014929</v>
      </c>
    </row>
    <row r="49" spans="3:7" x14ac:dyDescent="0.3">
      <c r="D49" t="s">
        <v>227</v>
      </c>
      <c r="E49" t="s">
        <v>459</v>
      </c>
      <c r="F49" s="38">
        <v>-839356791936792</v>
      </c>
      <c r="G49" s="38">
        <v>-349828938028074</v>
      </c>
    </row>
    <row r="50" spans="3:7" x14ac:dyDescent="0.3">
      <c r="C50" t="s">
        <v>426</v>
      </c>
      <c r="D50" t="s">
        <v>191</v>
      </c>
      <c r="E50" t="s">
        <v>427</v>
      </c>
      <c r="F50" s="38">
        <v>-83951250895223</v>
      </c>
      <c r="G50" s="38">
        <v>-349806546756134</v>
      </c>
    </row>
    <row r="51" spans="3:7" x14ac:dyDescent="0.3">
      <c r="D51" t="s">
        <v>193</v>
      </c>
      <c r="E51" t="s">
        <v>429</v>
      </c>
      <c r="F51" s="38">
        <v>-839512792667867</v>
      </c>
      <c r="G51" s="38">
        <v>-349806404285613</v>
      </c>
    </row>
    <row r="52" spans="3:7" x14ac:dyDescent="0.3">
      <c r="D52" t="s">
        <v>195</v>
      </c>
      <c r="E52" t="s">
        <v>431</v>
      </c>
      <c r="F52" s="38">
        <v>-839518832756237</v>
      </c>
      <c r="G52" s="38">
        <v>-349810999661202</v>
      </c>
    </row>
    <row r="53" spans="3:7" x14ac:dyDescent="0.3">
      <c r="D53" t="s">
        <v>198</v>
      </c>
      <c r="E53" t="s">
        <v>433</v>
      </c>
      <c r="F53" s="38">
        <v>-839518647189521</v>
      </c>
      <c r="G53" s="38">
        <v>-349811145036329</v>
      </c>
    </row>
    <row r="54" spans="3:7" x14ac:dyDescent="0.3">
      <c r="D54" t="s">
        <v>200</v>
      </c>
      <c r="E54" t="s">
        <v>435</v>
      </c>
      <c r="F54" s="38">
        <v>-8395277132448</v>
      </c>
      <c r="G54" s="38">
        <v>-349817039800978</v>
      </c>
    </row>
    <row r="55" spans="3:7" x14ac:dyDescent="0.3">
      <c r="D55" t="s">
        <v>202</v>
      </c>
      <c r="E55" t="s">
        <v>437</v>
      </c>
      <c r="F55" s="38">
        <v>-839527784720926</v>
      </c>
      <c r="G55" s="38">
        <v>-349817172109514</v>
      </c>
    </row>
    <row r="56" spans="3:7" x14ac:dyDescent="0.3">
      <c r="D56" t="s">
        <v>204</v>
      </c>
      <c r="E56" t="s">
        <v>439</v>
      </c>
      <c r="F56" s="38">
        <v>-839545104624989</v>
      </c>
      <c r="G56" s="38">
        <v>-349823510937675</v>
      </c>
    </row>
    <row r="57" spans="3:7" x14ac:dyDescent="0.3">
      <c r="D57" t="s">
        <v>206</v>
      </c>
      <c r="E57" t="s">
        <v>441</v>
      </c>
      <c r="F57" s="38">
        <v>-839545565775499</v>
      </c>
      <c r="G57" s="38">
        <v>-349824040853502</v>
      </c>
    </row>
    <row r="58" spans="3:7" x14ac:dyDescent="0.3">
      <c r="D58" t="s">
        <v>209</v>
      </c>
      <c r="E58" t="s">
        <v>443</v>
      </c>
      <c r="F58" s="38">
        <v>-83955100187335</v>
      </c>
      <c r="G58" s="38">
        <v>-349827176533504</v>
      </c>
    </row>
    <row r="59" spans="3:7" x14ac:dyDescent="0.3">
      <c r="C59" t="s">
        <v>419</v>
      </c>
      <c r="D59" t="s">
        <v>183</v>
      </c>
      <c r="E59" t="s">
        <v>420</v>
      </c>
      <c r="F59" s="38">
        <v>-839499167457789</v>
      </c>
      <c r="G59" s="38">
        <v>-349800387465946</v>
      </c>
    </row>
    <row r="60" spans="3:7" x14ac:dyDescent="0.3">
      <c r="D60" t="s">
        <v>187</v>
      </c>
      <c r="E60" t="s">
        <v>422</v>
      </c>
      <c r="F60" s="38">
        <v>-839502241334003</v>
      </c>
      <c r="G60" s="38">
        <v>-349800597738073</v>
      </c>
    </row>
    <row r="61" spans="3:7" x14ac:dyDescent="0.3">
      <c r="D61" t="s">
        <v>189</v>
      </c>
      <c r="E61" t="s">
        <v>424</v>
      </c>
      <c r="F61" s="38">
        <v>-839496723611927</v>
      </c>
      <c r="G61" s="38">
        <v>-349800818450684</v>
      </c>
    </row>
    <row r="62" spans="3:7" x14ac:dyDescent="0.3">
      <c r="C62" t="s">
        <v>445</v>
      </c>
      <c r="D62" t="s">
        <v>212</v>
      </c>
      <c r="E62" t="s">
        <v>446</v>
      </c>
      <c r="F62" s="38">
        <v>-839551714956152</v>
      </c>
      <c r="G62" s="38">
        <v>-349827774082111</v>
      </c>
    </row>
    <row r="63" spans="3:7" x14ac:dyDescent="0.3">
      <c r="C63" t="s">
        <v>159</v>
      </c>
      <c r="D63" t="s">
        <v>314</v>
      </c>
      <c r="E63" t="s">
        <v>559</v>
      </c>
      <c r="F63" s="38">
        <v>-839460505491663</v>
      </c>
      <c r="G63" s="38">
        <v>-349810337899106</v>
      </c>
    </row>
    <row r="64" spans="3:7" x14ac:dyDescent="0.3">
      <c r="C64" t="s">
        <v>561</v>
      </c>
      <c r="D64" t="s">
        <v>316</v>
      </c>
      <c r="E64" t="s">
        <v>562</v>
      </c>
      <c r="F64" s="38">
        <v>-839462491002371</v>
      </c>
      <c r="G64" s="38">
        <v>-349809333608102</v>
      </c>
    </row>
    <row r="65" spans="1:7" x14ac:dyDescent="0.3">
      <c r="C65" t="s">
        <v>575</v>
      </c>
      <c r="D65" t="s">
        <v>327</v>
      </c>
      <c r="E65" t="s">
        <v>576</v>
      </c>
      <c r="F65" s="38">
        <v>-839509764637999</v>
      </c>
      <c r="G65" s="38">
        <v>-349810808339336</v>
      </c>
    </row>
    <row r="66" spans="1:7" x14ac:dyDescent="0.3">
      <c r="D66" t="s">
        <v>329</v>
      </c>
      <c r="E66" t="s">
        <v>578</v>
      </c>
      <c r="F66" s="38">
        <v>-839507339335804</v>
      </c>
      <c r="G66" s="38">
        <v>-349807447072832</v>
      </c>
    </row>
    <row r="67" spans="1:7" x14ac:dyDescent="0.3">
      <c r="C67" t="s">
        <v>549</v>
      </c>
      <c r="D67" t="s">
        <v>308</v>
      </c>
      <c r="E67" t="s">
        <v>550</v>
      </c>
      <c r="F67" s="38">
        <v>-839303952458643</v>
      </c>
      <c r="G67" s="38">
        <v>-349805856772247</v>
      </c>
    </row>
    <row r="68" spans="1:7" x14ac:dyDescent="0.3">
      <c r="C68" t="s">
        <v>535</v>
      </c>
      <c r="D68" t="s">
        <v>292</v>
      </c>
      <c r="E68" t="s">
        <v>536</v>
      </c>
      <c r="F68" s="38">
        <v>-83925935512751</v>
      </c>
      <c r="G68" s="38">
        <v>-349814593771777</v>
      </c>
    </row>
    <row r="69" spans="1:7" x14ac:dyDescent="0.3">
      <c r="D69" t="s">
        <v>299</v>
      </c>
      <c r="E69" t="s">
        <v>542</v>
      </c>
      <c r="F69" s="38">
        <v>-839223150563182</v>
      </c>
      <c r="G69" s="38">
        <v>-349728613716107</v>
      </c>
    </row>
    <row r="70" spans="1:7" x14ac:dyDescent="0.3">
      <c r="A70" t="s">
        <v>1006</v>
      </c>
      <c r="F70" s="38">
        <v>-4.9280845119165344E+16</v>
      </c>
      <c r="G70" s="38">
        <v>-2.2142987663342676E+16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2"/>
  <sheetViews>
    <sheetView showGridLines="0" topLeftCell="A8" workbookViewId="0">
      <selection activeCell="A8" sqref="A8"/>
    </sheetView>
  </sheetViews>
  <sheetFormatPr defaultColWidth="37.5546875" defaultRowHeight="14.4" x14ac:dyDescent="0.3"/>
  <cols>
    <col min="1" max="1" width="11.109375" customWidth="1"/>
    <col min="2" max="2" width="14.77734375" customWidth="1"/>
    <col min="3" max="3" width="27.6640625" customWidth="1"/>
    <col min="4" max="4" width="24.88671875" customWidth="1"/>
    <col min="5" max="6" width="13.77734375" customWidth="1"/>
    <col min="7" max="7" width="16.5546875" customWidth="1"/>
    <col min="8" max="8" width="37.21875" customWidth="1"/>
    <col min="9" max="9" width="28.44140625" customWidth="1"/>
    <col min="10" max="11" width="13.77734375" customWidth="1"/>
    <col min="12" max="12" width="16.77734375" style="9" customWidth="1"/>
    <col min="13" max="13" width="19.6640625" style="9" customWidth="1"/>
    <col min="14" max="14" width="14.77734375" customWidth="1"/>
    <col min="15" max="15" width="10.6640625" customWidth="1"/>
    <col min="16" max="17" width="13.88671875" customWidth="1"/>
    <col min="18" max="18" width="16.109375" customWidth="1"/>
    <col min="19" max="19" width="12.6640625" customWidth="1"/>
  </cols>
  <sheetData>
    <row r="1" spans="1:19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9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9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9" x14ac:dyDescent="0.3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ht="18" x14ac:dyDescent="0.3">
      <c r="A5" s="31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9" x14ac:dyDescent="0.3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8" spans="1:19" x14ac:dyDescent="0.3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3" t="s">
        <v>22</v>
      </c>
      <c r="S8" s="13" t="s">
        <v>23</v>
      </c>
    </row>
    <row r="9" spans="1:19" x14ac:dyDescent="0.3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32</v>
      </c>
      <c r="J9" s="2" t="s">
        <v>28</v>
      </c>
      <c r="K9" s="2" t="s">
        <v>29</v>
      </c>
      <c r="L9" s="2" t="s">
        <v>33</v>
      </c>
      <c r="M9" s="8" t="s">
        <v>34</v>
      </c>
      <c r="N9" s="2" t="s">
        <v>35</v>
      </c>
      <c r="O9" s="2" t="s">
        <v>36</v>
      </c>
      <c r="P9" s="3" t="s">
        <v>37</v>
      </c>
    </row>
    <row r="10" spans="1:19" x14ac:dyDescent="0.3">
      <c r="A10" s="2" t="s">
        <v>38</v>
      </c>
      <c r="B10" s="2" t="s">
        <v>25</v>
      </c>
      <c r="C10" s="2" t="s">
        <v>26</v>
      </c>
      <c r="D10" s="2" t="s">
        <v>39</v>
      </c>
      <c r="E10" s="2" t="s">
        <v>40</v>
      </c>
      <c r="F10" s="2" t="s">
        <v>29</v>
      </c>
      <c r="G10" s="2" t="s">
        <v>30</v>
      </c>
      <c r="H10" s="2" t="s">
        <v>31</v>
      </c>
      <c r="I10" s="2" t="s">
        <v>41</v>
      </c>
      <c r="J10" s="2" t="s">
        <v>40</v>
      </c>
      <c r="K10" s="2" t="s">
        <v>29</v>
      </c>
      <c r="L10" s="2" t="s">
        <v>33</v>
      </c>
      <c r="M10" s="8" t="s">
        <v>34</v>
      </c>
      <c r="N10" s="2" t="s">
        <v>35</v>
      </c>
      <c r="O10" s="2" t="s">
        <v>36</v>
      </c>
      <c r="P10" s="3" t="s">
        <v>37</v>
      </c>
    </row>
    <row r="11" spans="1:19" x14ac:dyDescent="0.3">
      <c r="A11" s="2" t="s">
        <v>42</v>
      </c>
      <c r="B11" s="2" t="s">
        <v>25</v>
      </c>
      <c r="C11" s="2" t="s">
        <v>26</v>
      </c>
      <c r="D11" s="2" t="s">
        <v>43</v>
      </c>
      <c r="E11" s="2" t="s">
        <v>44</v>
      </c>
      <c r="F11" s="2" t="s">
        <v>29</v>
      </c>
      <c r="G11" s="2" t="s">
        <v>30</v>
      </c>
      <c r="H11" s="2" t="s">
        <v>31</v>
      </c>
      <c r="I11" s="2" t="s">
        <v>45</v>
      </c>
      <c r="J11" s="2" t="s">
        <v>44</v>
      </c>
      <c r="K11" s="2" t="s">
        <v>29</v>
      </c>
      <c r="L11" s="2" t="s">
        <v>33</v>
      </c>
      <c r="M11" s="8" t="s">
        <v>34</v>
      </c>
      <c r="N11" s="2" t="s">
        <v>35</v>
      </c>
      <c r="O11" s="2" t="s">
        <v>36</v>
      </c>
      <c r="P11" s="3" t="s">
        <v>37</v>
      </c>
    </row>
    <row r="12" spans="1:19" x14ac:dyDescent="0.3">
      <c r="A12" s="2" t="s">
        <v>46</v>
      </c>
      <c r="B12" s="2" t="s">
        <v>25</v>
      </c>
      <c r="C12" s="2" t="s">
        <v>31</v>
      </c>
      <c r="D12" s="2" t="s">
        <v>32</v>
      </c>
      <c r="E12" s="2" t="s">
        <v>28</v>
      </c>
      <c r="F12" s="2" t="s">
        <v>29</v>
      </c>
      <c r="G12" s="2" t="s">
        <v>33</v>
      </c>
      <c r="H12" s="2" t="s">
        <v>31</v>
      </c>
      <c r="I12" s="2" t="s">
        <v>47</v>
      </c>
      <c r="J12" s="2" t="s">
        <v>48</v>
      </c>
      <c r="K12" s="2" t="s">
        <v>29</v>
      </c>
      <c r="L12" s="8" t="s">
        <v>49</v>
      </c>
      <c r="M12" s="8" t="s">
        <v>34</v>
      </c>
      <c r="N12" s="2" t="s">
        <v>35</v>
      </c>
      <c r="O12" s="2" t="s">
        <v>36</v>
      </c>
      <c r="P12" s="3" t="s">
        <v>37</v>
      </c>
    </row>
    <row r="13" spans="1:19" x14ac:dyDescent="0.3">
      <c r="A13" s="2" t="s">
        <v>50</v>
      </c>
      <c r="B13" s="2" t="s">
        <v>25</v>
      </c>
      <c r="C13" s="2" t="s">
        <v>31</v>
      </c>
      <c r="D13" s="2" t="s">
        <v>41</v>
      </c>
      <c r="E13" s="2" t="s">
        <v>40</v>
      </c>
      <c r="F13" s="2" t="s">
        <v>29</v>
      </c>
      <c r="G13" s="2" t="s">
        <v>51</v>
      </c>
      <c r="H13" s="2" t="s">
        <v>31</v>
      </c>
      <c r="I13" s="2" t="s">
        <v>47</v>
      </c>
      <c r="J13" s="2" t="s">
        <v>40</v>
      </c>
      <c r="K13" s="2" t="s">
        <v>29</v>
      </c>
      <c r="L13" s="8" t="s">
        <v>49</v>
      </c>
      <c r="M13" s="8" t="s">
        <v>34</v>
      </c>
      <c r="N13" s="2" t="s">
        <v>35</v>
      </c>
      <c r="O13" s="2" t="s">
        <v>36</v>
      </c>
      <c r="P13" s="3" t="s">
        <v>37</v>
      </c>
    </row>
    <row r="14" spans="1:19" x14ac:dyDescent="0.3">
      <c r="A14" s="2" t="s">
        <v>52</v>
      </c>
      <c r="B14" s="2" t="s">
        <v>25</v>
      </c>
      <c r="C14" s="2" t="s">
        <v>31</v>
      </c>
      <c r="D14" s="2" t="s">
        <v>45</v>
      </c>
      <c r="E14" s="2" t="s">
        <v>53</v>
      </c>
      <c r="F14" s="2" t="s">
        <v>29</v>
      </c>
      <c r="G14" s="2" t="s">
        <v>33</v>
      </c>
      <c r="H14" s="2" t="s">
        <v>31</v>
      </c>
      <c r="I14" s="2" t="s">
        <v>54</v>
      </c>
      <c r="J14" s="2" t="s">
        <v>53</v>
      </c>
      <c r="K14" s="2" t="s">
        <v>29</v>
      </c>
      <c r="L14" s="8" t="s">
        <v>49</v>
      </c>
      <c r="M14" s="8" t="s">
        <v>34</v>
      </c>
      <c r="N14" s="2" t="s">
        <v>35</v>
      </c>
      <c r="O14" s="2" t="s">
        <v>36</v>
      </c>
      <c r="P14" s="3" t="s">
        <v>37</v>
      </c>
    </row>
    <row r="15" spans="1:19" x14ac:dyDescent="0.3">
      <c r="A15" s="2" t="s">
        <v>55</v>
      </c>
      <c r="B15" s="2" t="s">
        <v>56</v>
      </c>
      <c r="C15" s="2" t="s">
        <v>31</v>
      </c>
      <c r="D15" s="2" t="s">
        <v>47</v>
      </c>
      <c r="E15" s="2"/>
      <c r="F15" s="2" t="s">
        <v>29</v>
      </c>
      <c r="G15" s="2" t="s">
        <v>57</v>
      </c>
      <c r="H15" s="2" t="s">
        <v>31</v>
      </c>
      <c r="I15" s="2" t="s">
        <v>54</v>
      </c>
      <c r="J15" s="2"/>
      <c r="K15" s="2" t="s">
        <v>29</v>
      </c>
      <c r="L15" s="2" t="s">
        <v>57</v>
      </c>
      <c r="M15" s="8" t="s">
        <v>34</v>
      </c>
      <c r="N15" s="2" t="s">
        <v>35</v>
      </c>
      <c r="O15" s="2" t="s">
        <v>36</v>
      </c>
      <c r="P15" s="3" t="s">
        <v>37</v>
      </c>
    </row>
    <row r="16" spans="1:19" x14ac:dyDescent="0.3">
      <c r="A16" s="2" t="s">
        <v>58</v>
      </c>
      <c r="B16" s="2" t="s">
        <v>31</v>
      </c>
      <c r="C16" s="2" t="s">
        <v>31</v>
      </c>
      <c r="D16" s="2" t="s">
        <v>47</v>
      </c>
      <c r="E16" s="2" t="s">
        <v>48</v>
      </c>
      <c r="F16" s="2" t="s">
        <v>29</v>
      </c>
      <c r="G16" s="2" t="s">
        <v>59</v>
      </c>
      <c r="H16" s="2" t="s">
        <v>60</v>
      </c>
      <c r="I16" s="2" t="s">
        <v>61</v>
      </c>
      <c r="J16" s="2" t="s">
        <v>62</v>
      </c>
      <c r="K16" s="2" t="s">
        <v>63</v>
      </c>
      <c r="L16" s="2" t="s">
        <v>64</v>
      </c>
      <c r="M16" s="8" t="s">
        <v>34</v>
      </c>
      <c r="N16" s="2" t="s">
        <v>35</v>
      </c>
      <c r="O16" s="2" t="s">
        <v>36</v>
      </c>
      <c r="P16" s="3" t="s">
        <v>37</v>
      </c>
    </row>
    <row r="17" spans="1:16" x14ac:dyDescent="0.3">
      <c r="A17" s="2" t="s">
        <v>65</v>
      </c>
      <c r="B17" s="2" t="s">
        <v>31</v>
      </c>
      <c r="C17" s="2" t="s">
        <v>31</v>
      </c>
      <c r="D17" s="2" t="s">
        <v>61</v>
      </c>
      <c r="E17" s="2"/>
      <c r="F17" s="2" t="s">
        <v>63</v>
      </c>
      <c r="G17" s="2" t="s">
        <v>66</v>
      </c>
      <c r="H17" s="2" t="s">
        <v>31</v>
      </c>
      <c r="I17" s="2" t="s">
        <v>67</v>
      </c>
      <c r="J17" s="10">
        <v>10173133254</v>
      </c>
      <c r="K17" s="10" t="s">
        <v>29</v>
      </c>
      <c r="L17" s="2" t="s">
        <v>68</v>
      </c>
      <c r="M17" s="8" t="s">
        <v>34</v>
      </c>
      <c r="N17" s="2" t="s">
        <v>35</v>
      </c>
      <c r="O17" s="2" t="s">
        <v>36</v>
      </c>
      <c r="P17" s="3" t="s">
        <v>37</v>
      </c>
    </row>
    <row r="18" spans="1:16" x14ac:dyDescent="0.3">
      <c r="A18" s="2" t="s">
        <v>69</v>
      </c>
      <c r="B18" s="2" t="s">
        <v>70</v>
      </c>
      <c r="C18" s="2" t="s">
        <v>60</v>
      </c>
      <c r="D18" s="2" t="s">
        <v>71</v>
      </c>
      <c r="E18" s="2" t="s">
        <v>62</v>
      </c>
      <c r="F18" s="2" t="s">
        <v>63</v>
      </c>
      <c r="G18" s="2" t="s">
        <v>72</v>
      </c>
      <c r="H18" s="2" t="s">
        <v>60</v>
      </c>
      <c r="I18" s="2" t="s">
        <v>73</v>
      </c>
      <c r="J18" s="2" t="s">
        <v>74</v>
      </c>
      <c r="K18" s="2" t="s">
        <v>75</v>
      </c>
      <c r="L18" s="2" t="s">
        <v>76</v>
      </c>
      <c r="M18" s="8" t="s">
        <v>34</v>
      </c>
      <c r="N18" s="2" t="s">
        <v>35</v>
      </c>
      <c r="O18" s="2" t="s">
        <v>36</v>
      </c>
      <c r="P18" s="3" t="s">
        <v>37</v>
      </c>
    </row>
    <row r="19" spans="1:16" x14ac:dyDescent="0.3">
      <c r="A19" s="2" t="s">
        <v>69</v>
      </c>
      <c r="B19" s="2" t="s">
        <v>70</v>
      </c>
      <c r="C19" s="2" t="s">
        <v>60</v>
      </c>
      <c r="D19" s="2" t="s">
        <v>61</v>
      </c>
      <c r="E19" s="2" t="s">
        <v>62</v>
      </c>
      <c r="F19" s="2" t="s">
        <v>63</v>
      </c>
      <c r="G19" s="2" t="s">
        <v>77</v>
      </c>
      <c r="H19" s="2" t="s">
        <v>60</v>
      </c>
      <c r="I19" s="2" t="s">
        <v>78</v>
      </c>
      <c r="J19" s="2" t="s">
        <v>74</v>
      </c>
      <c r="K19" s="2" t="s">
        <v>75</v>
      </c>
      <c r="L19" s="2" t="s">
        <v>79</v>
      </c>
      <c r="M19" s="8" t="s">
        <v>34</v>
      </c>
      <c r="N19" s="2" t="s">
        <v>35</v>
      </c>
      <c r="O19" s="2" t="s">
        <v>36</v>
      </c>
      <c r="P19" s="3" t="s">
        <v>37</v>
      </c>
    </row>
    <row r="20" spans="1:16" x14ac:dyDescent="0.3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 s="2" t="s">
        <v>75</v>
      </c>
      <c r="G20" s="2" t="s">
        <v>85</v>
      </c>
      <c r="H20" s="2" t="s">
        <v>82</v>
      </c>
      <c r="I20" s="2" t="s">
        <v>86</v>
      </c>
      <c r="J20" s="2"/>
      <c r="K20" s="2" t="s">
        <v>87</v>
      </c>
      <c r="L20" s="2" t="s">
        <v>88</v>
      </c>
      <c r="M20" s="8" t="s">
        <v>89</v>
      </c>
      <c r="N20" s="2" t="s">
        <v>90</v>
      </c>
      <c r="O20" s="2" t="s">
        <v>36</v>
      </c>
      <c r="P20" s="3" t="s">
        <v>37</v>
      </c>
    </row>
    <row r="21" spans="1:16" x14ac:dyDescent="0.3">
      <c r="A21" s="2" t="s">
        <v>91</v>
      </c>
      <c r="B21" s="2" t="s">
        <v>70</v>
      </c>
      <c r="C21" s="2" t="s">
        <v>82</v>
      </c>
      <c r="D21" s="2" t="s">
        <v>83</v>
      </c>
      <c r="E21" s="2" t="s">
        <v>84</v>
      </c>
      <c r="F21" s="2" t="s">
        <v>75</v>
      </c>
      <c r="G21" s="2" t="s">
        <v>76</v>
      </c>
      <c r="H21" s="2" t="s">
        <v>60</v>
      </c>
      <c r="I21" s="2" t="s">
        <v>92</v>
      </c>
      <c r="J21" s="2" t="s">
        <v>62</v>
      </c>
      <c r="K21" s="2" t="s">
        <v>63</v>
      </c>
      <c r="L21" s="2" t="s">
        <v>93</v>
      </c>
      <c r="M21" s="8" t="s">
        <v>89</v>
      </c>
      <c r="N21" s="2" t="s">
        <v>90</v>
      </c>
      <c r="O21" s="2" t="s">
        <v>36</v>
      </c>
      <c r="P21" s="3" t="s">
        <v>37</v>
      </c>
    </row>
    <row r="22" spans="1:16" x14ac:dyDescent="0.3">
      <c r="A22" s="2" t="s">
        <v>94</v>
      </c>
      <c r="B22" s="2" t="s">
        <v>81</v>
      </c>
      <c r="C22" s="2" t="s">
        <v>95</v>
      </c>
      <c r="D22" s="2" t="s">
        <v>96</v>
      </c>
      <c r="E22" s="2" t="s">
        <v>97</v>
      </c>
      <c r="F22" s="2" t="s">
        <v>75</v>
      </c>
      <c r="G22" s="2" t="s">
        <v>98</v>
      </c>
      <c r="H22" s="2" t="s">
        <v>95</v>
      </c>
      <c r="I22" s="2" t="s">
        <v>99</v>
      </c>
      <c r="J22" s="2"/>
      <c r="K22" s="2" t="s">
        <v>87</v>
      </c>
      <c r="L22" s="2" t="s">
        <v>88</v>
      </c>
      <c r="M22" s="8" t="s">
        <v>89</v>
      </c>
      <c r="N22" s="2" t="s">
        <v>90</v>
      </c>
      <c r="O22" s="2" t="s">
        <v>36</v>
      </c>
      <c r="P22" s="3" t="s">
        <v>37</v>
      </c>
    </row>
    <row r="23" spans="1:16" x14ac:dyDescent="0.3">
      <c r="A23" s="2" t="s">
        <v>100</v>
      </c>
      <c r="B23" s="2" t="s">
        <v>81</v>
      </c>
      <c r="C23" s="2" t="s">
        <v>95</v>
      </c>
      <c r="D23" s="2" t="s">
        <v>96</v>
      </c>
      <c r="E23" s="2" t="s">
        <v>97</v>
      </c>
      <c r="F23" s="2" t="s">
        <v>75</v>
      </c>
      <c r="G23" s="2" t="s">
        <v>101</v>
      </c>
      <c r="H23" s="2" t="s">
        <v>95</v>
      </c>
      <c r="I23" s="2" t="s">
        <v>102</v>
      </c>
      <c r="J23" s="2"/>
      <c r="K23" s="2" t="s">
        <v>87</v>
      </c>
      <c r="L23" s="2" t="s">
        <v>88</v>
      </c>
      <c r="M23" s="8" t="s">
        <v>89</v>
      </c>
      <c r="N23" s="2" t="s">
        <v>90</v>
      </c>
      <c r="O23" s="2" t="s">
        <v>36</v>
      </c>
      <c r="P23" s="3" t="s">
        <v>37</v>
      </c>
    </row>
    <row r="24" spans="1:16" x14ac:dyDescent="0.3">
      <c r="A24" s="2" t="s">
        <v>103</v>
      </c>
      <c r="B24" s="2" t="s">
        <v>81</v>
      </c>
      <c r="C24" s="2" t="s">
        <v>95</v>
      </c>
      <c r="D24" s="2" t="s">
        <v>96</v>
      </c>
      <c r="E24" s="2" t="s">
        <v>97</v>
      </c>
      <c r="F24" s="2" t="s">
        <v>75</v>
      </c>
      <c r="G24" s="2" t="s">
        <v>104</v>
      </c>
      <c r="H24" s="2" t="s">
        <v>95</v>
      </c>
      <c r="I24" s="2" t="s">
        <v>105</v>
      </c>
      <c r="J24" s="2"/>
      <c r="K24" s="2" t="s">
        <v>87</v>
      </c>
      <c r="L24" s="2" t="s">
        <v>88</v>
      </c>
      <c r="M24" s="8" t="s">
        <v>89</v>
      </c>
      <c r="N24" s="2" t="s">
        <v>90</v>
      </c>
      <c r="O24" s="2" t="s">
        <v>36</v>
      </c>
      <c r="P24" s="3" t="s">
        <v>37</v>
      </c>
    </row>
    <row r="25" spans="1:16" x14ac:dyDescent="0.3">
      <c r="A25" s="2" t="s">
        <v>106</v>
      </c>
      <c r="B25" s="2" t="s">
        <v>81</v>
      </c>
      <c r="C25" s="2" t="s">
        <v>95</v>
      </c>
      <c r="D25" s="2" t="s">
        <v>96</v>
      </c>
      <c r="E25" s="2" t="s">
        <v>97</v>
      </c>
      <c r="F25" s="2" t="s">
        <v>75</v>
      </c>
      <c r="G25" s="2" t="s">
        <v>107</v>
      </c>
      <c r="H25" s="2" t="s">
        <v>95</v>
      </c>
      <c r="I25" s="2" t="s">
        <v>108</v>
      </c>
      <c r="J25" s="2"/>
      <c r="K25" s="2" t="s">
        <v>87</v>
      </c>
      <c r="L25" s="2" t="s">
        <v>88</v>
      </c>
      <c r="M25" s="8" t="s">
        <v>89</v>
      </c>
      <c r="N25" s="2" t="s">
        <v>90</v>
      </c>
      <c r="O25" s="2" t="s">
        <v>36</v>
      </c>
      <c r="P25" s="3" t="s">
        <v>37</v>
      </c>
    </row>
    <row r="26" spans="1:16" x14ac:dyDescent="0.3">
      <c r="A26" s="2" t="s">
        <v>109</v>
      </c>
      <c r="B26" s="2" t="s">
        <v>81</v>
      </c>
      <c r="C26" s="2" t="s">
        <v>95</v>
      </c>
      <c r="D26" s="2" t="s">
        <v>96</v>
      </c>
      <c r="E26" s="2" t="s">
        <v>97</v>
      </c>
      <c r="F26" s="2" t="s">
        <v>75</v>
      </c>
      <c r="G26" s="2" t="s">
        <v>110</v>
      </c>
      <c r="H26" s="2" t="s">
        <v>95</v>
      </c>
      <c r="I26" s="2" t="s">
        <v>111</v>
      </c>
      <c r="J26" s="2"/>
      <c r="K26" s="2" t="s">
        <v>112</v>
      </c>
      <c r="L26" s="2" t="s">
        <v>33</v>
      </c>
      <c r="M26" s="8" t="s">
        <v>113</v>
      </c>
      <c r="N26" s="2" t="s">
        <v>90</v>
      </c>
      <c r="O26" s="2" t="s">
        <v>36</v>
      </c>
      <c r="P26" s="3" t="s">
        <v>37</v>
      </c>
    </row>
    <row r="27" spans="1:16" x14ac:dyDescent="0.3">
      <c r="A27" s="2" t="s">
        <v>114</v>
      </c>
      <c r="B27" s="2" t="s">
        <v>70</v>
      </c>
      <c r="C27" s="2" t="s">
        <v>95</v>
      </c>
      <c r="D27" s="2" t="s">
        <v>96</v>
      </c>
      <c r="E27" s="2" t="s">
        <v>97</v>
      </c>
      <c r="F27" s="2" t="s">
        <v>75</v>
      </c>
      <c r="G27" s="2" t="s">
        <v>79</v>
      </c>
      <c r="H27" s="2" t="s">
        <v>60</v>
      </c>
      <c r="I27" s="2" t="s">
        <v>61</v>
      </c>
      <c r="J27" s="2" t="s">
        <v>62</v>
      </c>
      <c r="K27" s="2" t="s">
        <v>63</v>
      </c>
      <c r="L27" s="2" t="s">
        <v>110</v>
      </c>
      <c r="M27" s="8" t="s">
        <v>113</v>
      </c>
      <c r="N27" s="2" t="s">
        <v>90</v>
      </c>
      <c r="O27" s="2" t="s">
        <v>36</v>
      </c>
      <c r="P27" s="3" t="s">
        <v>37</v>
      </c>
    </row>
    <row r="28" spans="1:16" x14ac:dyDescent="0.3">
      <c r="A28" s="2" t="s">
        <v>115</v>
      </c>
      <c r="B28" s="2" t="s">
        <v>81</v>
      </c>
      <c r="C28" s="2" t="s">
        <v>116</v>
      </c>
      <c r="D28" s="2" t="s">
        <v>117</v>
      </c>
      <c r="E28" s="2" t="s">
        <v>118</v>
      </c>
      <c r="F28" s="2" t="s">
        <v>75</v>
      </c>
      <c r="G28" s="2" t="s">
        <v>104</v>
      </c>
      <c r="H28" s="2" t="s">
        <v>116</v>
      </c>
      <c r="I28" s="2" t="s">
        <v>119</v>
      </c>
      <c r="J28" s="2"/>
      <c r="K28" s="2" t="s">
        <v>87</v>
      </c>
      <c r="L28" s="2" t="s">
        <v>88</v>
      </c>
      <c r="M28" s="8" t="s">
        <v>89</v>
      </c>
      <c r="N28" s="2" t="s">
        <v>90</v>
      </c>
      <c r="O28" s="2" t="s">
        <v>36</v>
      </c>
      <c r="P28" s="3" t="s">
        <v>37</v>
      </c>
    </row>
    <row r="29" spans="1:16" x14ac:dyDescent="0.3">
      <c r="A29" s="2" t="s">
        <v>120</v>
      </c>
      <c r="B29" s="2" t="s">
        <v>70</v>
      </c>
      <c r="C29" s="2" t="s">
        <v>116</v>
      </c>
      <c r="D29" s="2" t="s">
        <v>117</v>
      </c>
      <c r="E29" s="2" t="s">
        <v>118</v>
      </c>
      <c r="F29" s="2" t="s">
        <v>75</v>
      </c>
      <c r="G29" s="2" t="s">
        <v>76</v>
      </c>
      <c r="H29" s="2" t="s">
        <v>60</v>
      </c>
      <c r="I29" s="2" t="s">
        <v>61</v>
      </c>
      <c r="J29" s="2" t="s">
        <v>62</v>
      </c>
      <c r="K29" s="2" t="s">
        <v>63</v>
      </c>
      <c r="L29" s="2" t="s">
        <v>79</v>
      </c>
      <c r="M29" s="8" t="s">
        <v>121</v>
      </c>
      <c r="N29" s="2" t="s">
        <v>90</v>
      </c>
      <c r="O29" s="2" t="s">
        <v>36</v>
      </c>
      <c r="P29" s="3" t="s">
        <v>37</v>
      </c>
    </row>
    <row r="30" spans="1:16" x14ac:dyDescent="0.3">
      <c r="A30" s="2" t="s">
        <v>122</v>
      </c>
      <c r="B30" s="2" t="s">
        <v>81</v>
      </c>
      <c r="C30" s="2" t="s">
        <v>60</v>
      </c>
      <c r="D30" s="2" t="s">
        <v>73</v>
      </c>
      <c r="E30" s="2" t="s">
        <v>74</v>
      </c>
      <c r="F30" s="2" t="s">
        <v>75</v>
      </c>
      <c r="G30" s="2" t="s">
        <v>123</v>
      </c>
      <c r="H30" s="2" t="s">
        <v>60</v>
      </c>
      <c r="I30" s="2" t="s">
        <v>124</v>
      </c>
      <c r="J30" s="2"/>
      <c r="K30" s="2" t="s">
        <v>87</v>
      </c>
      <c r="L30" s="2" t="s">
        <v>88</v>
      </c>
      <c r="M30" s="8" t="s">
        <v>89</v>
      </c>
      <c r="N30" s="2" t="s">
        <v>90</v>
      </c>
      <c r="O30" s="2" t="s">
        <v>36</v>
      </c>
      <c r="P30" s="3" t="s">
        <v>37</v>
      </c>
    </row>
    <row r="31" spans="1:16" x14ac:dyDescent="0.3">
      <c r="A31" s="2" t="s">
        <v>125</v>
      </c>
      <c r="B31" s="2" t="s">
        <v>81</v>
      </c>
      <c r="C31" s="2" t="s">
        <v>60</v>
      </c>
      <c r="D31" s="2" t="s">
        <v>78</v>
      </c>
      <c r="E31" s="2" t="s">
        <v>74</v>
      </c>
      <c r="F31" s="2" t="s">
        <v>75</v>
      </c>
      <c r="G31" s="2" t="s">
        <v>126</v>
      </c>
      <c r="H31" s="2" t="s">
        <v>60</v>
      </c>
      <c r="I31" s="2" t="s">
        <v>127</v>
      </c>
      <c r="J31" s="2"/>
      <c r="K31" s="2" t="s">
        <v>87</v>
      </c>
      <c r="L31" s="2" t="s">
        <v>88</v>
      </c>
      <c r="M31" s="8" t="s">
        <v>89</v>
      </c>
      <c r="N31" s="2" t="s">
        <v>90</v>
      </c>
      <c r="O31" s="2" t="s">
        <v>36</v>
      </c>
      <c r="P31" s="3" t="s">
        <v>37</v>
      </c>
    </row>
    <row r="32" spans="1:16" x14ac:dyDescent="0.3">
      <c r="A32" s="2" t="s">
        <v>128</v>
      </c>
      <c r="B32" s="2" t="s">
        <v>81</v>
      </c>
      <c r="C32" s="2" t="s">
        <v>60</v>
      </c>
      <c r="D32" s="2" t="s">
        <v>78</v>
      </c>
      <c r="E32" s="2" t="s">
        <v>74</v>
      </c>
      <c r="F32" s="2" t="s">
        <v>75</v>
      </c>
      <c r="G32" s="2" t="s">
        <v>129</v>
      </c>
      <c r="H32" s="2" t="s">
        <v>60</v>
      </c>
      <c r="I32" s="2" t="s">
        <v>130</v>
      </c>
      <c r="J32" s="2"/>
      <c r="K32" s="2" t="s">
        <v>87</v>
      </c>
      <c r="L32" s="2" t="s">
        <v>88</v>
      </c>
      <c r="M32" s="8" t="s">
        <v>89</v>
      </c>
      <c r="N32" s="2" t="s">
        <v>90</v>
      </c>
      <c r="O32" s="2" t="s">
        <v>36</v>
      </c>
      <c r="P32" s="3" t="s">
        <v>37</v>
      </c>
    </row>
    <row r="33" spans="1:19" x14ac:dyDescent="0.3">
      <c r="A33" s="2" t="s">
        <v>131</v>
      </c>
      <c r="B33" s="2" t="s">
        <v>70</v>
      </c>
      <c r="C33" s="2" t="s">
        <v>132</v>
      </c>
      <c r="D33" s="2" t="s">
        <v>133</v>
      </c>
      <c r="E33" s="2" t="s">
        <v>134</v>
      </c>
      <c r="F33" s="2" t="s">
        <v>75</v>
      </c>
      <c r="G33" s="2" t="s">
        <v>76</v>
      </c>
      <c r="H33" s="2" t="s">
        <v>60</v>
      </c>
      <c r="I33" s="2" t="s">
        <v>92</v>
      </c>
      <c r="J33" s="2" t="s">
        <v>62</v>
      </c>
      <c r="K33" s="2" t="s">
        <v>63</v>
      </c>
      <c r="L33" s="2" t="s">
        <v>135</v>
      </c>
      <c r="M33" s="8" t="s">
        <v>136</v>
      </c>
      <c r="N33" s="2" t="s">
        <v>90</v>
      </c>
      <c r="O33" s="2" t="s">
        <v>36</v>
      </c>
      <c r="P33" s="3" t="s">
        <v>37</v>
      </c>
    </row>
    <row r="34" spans="1:19" x14ac:dyDescent="0.3">
      <c r="A34" s="2" t="s">
        <v>137</v>
      </c>
      <c r="B34" s="2" t="s">
        <v>138</v>
      </c>
      <c r="C34" s="2" t="s">
        <v>132</v>
      </c>
      <c r="D34" s="2" t="s">
        <v>133</v>
      </c>
      <c r="E34" s="2" t="s">
        <v>134</v>
      </c>
      <c r="F34" s="2" t="s">
        <v>75</v>
      </c>
      <c r="G34" s="2" t="s">
        <v>139</v>
      </c>
      <c r="H34" s="2" t="s">
        <v>132</v>
      </c>
      <c r="I34" s="2" t="s">
        <v>140</v>
      </c>
      <c r="J34" s="2" t="s">
        <v>141</v>
      </c>
      <c r="K34" s="2" t="s">
        <v>142</v>
      </c>
      <c r="L34" s="2" t="s">
        <v>143</v>
      </c>
      <c r="M34" s="8" t="s">
        <v>121</v>
      </c>
      <c r="N34" s="2" t="s">
        <v>90</v>
      </c>
      <c r="O34" s="2" t="s">
        <v>36</v>
      </c>
      <c r="P34" s="3" t="s">
        <v>37</v>
      </c>
    </row>
    <row r="35" spans="1:19" x14ac:dyDescent="0.3">
      <c r="A35" s="2" t="s">
        <v>144</v>
      </c>
      <c r="B35" s="2" t="s">
        <v>138</v>
      </c>
      <c r="C35" s="2" t="s">
        <v>132</v>
      </c>
      <c r="D35" s="2" t="s">
        <v>133</v>
      </c>
      <c r="E35" s="2" t="s">
        <v>134</v>
      </c>
      <c r="F35" s="2" t="s">
        <v>75</v>
      </c>
      <c r="G35" s="2" t="s">
        <v>93</v>
      </c>
      <c r="H35" s="2" t="s">
        <v>145</v>
      </c>
      <c r="I35" s="2" t="s">
        <v>146</v>
      </c>
      <c r="J35" s="2" t="s">
        <v>147</v>
      </c>
      <c r="K35" s="2" t="s">
        <v>142</v>
      </c>
      <c r="L35" s="2" t="s">
        <v>143</v>
      </c>
      <c r="M35" s="8" t="s">
        <v>148</v>
      </c>
      <c r="N35" s="2" t="s">
        <v>90</v>
      </c>
      <c r="O35" s="2" t="s">
        <v>36</v>
      </c>
      <c r="P35" s="3" t="s">
        <v>37</v>
      </c>
    </row>
    <row r="36" spans="1:19" x14ac:dyDescent="0.3">
      <c r="A36" s="2" t="s">
        <v>149</v>
      </c>
      <c r="B36" s="2" t="s">
        <v>138</v>
      </c>
      <c r="C36" s="2" t="s">
        <v>145</v>
      </c>
      <c r="D36" s="2" t="s">
        <v>150</v>
      </c>
      <c r="E36" s="2" t="s">
        <v>151</v>
      </c>
      <c r="F36" s="2" t="s">
        <v>75</v>
      </c>
      <c r="G36" s="2" t="s">
        <v>152</v>
      </c>
      <c r="H36" s="2" t="s">
        <v>145</v>
      </c>
      <c r="I36" s="2" t="s">
        <v>146</v>
      </c>
      <c r="J36" s="2" t="s">
        <v>147</v>
      </c>
      <c r="K36" s="2" t="s">
        <v>142</v>
      </c>
      <c r="L36" s="2" t="s">
        <v>135</v>
      </c>
      <c r="M36" s="8" t="s">
        <v>136</v>
      </c>
      <c r="N36" s="2" t="s">
        <v>90</v>
      </c>
      <c r="O36" s="2" t="s">
        <v>36</v>
      </c>
      <c r="P36" s="3" t="s">
        <v>37</v>
      </c>
    </row>
    <row r="37" spans="1:19" x14ac:dyDescent="0.3">
      <c r="A37" s="2" t="s">
        <v>153</v>
      </c>
      <c r="B37" s="2" t="s">
        <v>154</v>
      </c>
      <c r="C37" s="2" t="s">
        <v>145</v>
      </c>
      <c r="D37" s="2" t="s">
        <v>150</v>
      </c>
      <c r="E37" s="2" t="s">
        <v>151</v>
      </c>
      <c r="F37" s="2" t="s">
        <v>75</v>
      </c>
      <c r="G37" s="2" t="s">
        <v>76</v>
      </c>
      <c r="H37" s="2" t="s">
        <v>155</v>
      </c>
      <c r="I37" s="2" t="s">
        <v>156</v>
      </c>
      <c r="J37" s="2" t="s">
        <v>157</v>
      </c>
      <c r="K37" s="2" t="s">
        <v>75</v>
      </c>
      <c r="L37" s="2" t="s">
        <v>93</v>
      </c>
      <c r="M37" s="8" t="s">
        <v>34</v>
      </c>
      <c r="N37" s="2" t="s">
        <v>90</v>
      </c>
      <c r="O37" s="2" t="s">
        <v>36</v>
      </c>
      <c r="P37" s="3" t="s">
        <v>37</v>
      </c>
    </row>
    <row r="38" spans="1:19" x14ac:dyDescent="0.3">
      <c r="A38" s="2" t="s">
        <v>158</v>
      </c>
      <c r="B38" s="2" t="s">
        <v>70</v>
      </c>
      <c r="C38" s="2" t="s">
        <v>159</v>
      </c>
      <c r="D38" s="2" t="s">
        <v>160</v>
      </c>
      <c r="E38" s="2" t="s">
        <v>161</v>
      </c>
      <c r="F38" s="2" t="s">
        <v>75</v>
      </c>
      <c r="G38" s="2" t="s">
        <v>76</v>
      </c>
      <c r="H38" s="2" t="s">
        <v>60</v>
      </c>
      <c r="I38" s="2" t="s">
        <v>92</v>
      </c>
      <c r="J38" s="2" t="s">
        <v>62</v>
      </c>
      <c r="K38" s="2" t="s">
        <v>63</v>
      </c>
      <c r="L38" s="2" t="s">
        <v>152</v>
      </c>
      <c r="M38" s="8" t="s">
        <v>121</v>
      </c>
      <c r="N38" s="2" t="s">
        <v>90</v>
      </c>
      <c r="O38" s="2" t="s">
        <v>36</v>
      </c>
      <c r="P38" s="3" t="s">
        <v>37</v>
      </c>
    </row>
    <row r="39" spans="1:19" x14ac:dyDescent="0.3">
      <c r="A39" s="2" t="s">
        <v>162</v>
      </c>
      <c r="B39" s="2" t="s">
        <v>70</v>
      </c>
      <c r="C39" s="2" t="s">
        <v>163</v>
      </c>
      <c r="D39" s="2" t="s">
        <v>164</v>
      </c>
      <c r="E39" s="2" t="s">
        <v>165</v>
      </c>
      <c r="F39" s="2" t="s">
        <v>75</v>
      </c>
      <c r="G39" s="2" t="s">
        <v>76</v>
      </c>
      <c r="H39" s="2" t="s">
        <v>60</v>
      </c>
      <c r="I39" s="2" t="s">
        <v>92</v>
      </c>
      <c r="J39" s="2" t="s">
        <v>62</v>
      </c>
      <c r="K39" s="2" t="s">
        <v>63</v>
      </c>
      <c r="L39" s="2" t="s">
        <v>76</v>
      </c>
      <c r="M39" s="8" t="s">
        <v>121</v>
      </c>
      <c r="N39" s="2" t="s">
        <v>90</v>
      </c>
      <c r="O39" s="2" t="s">
        <v>36</v>
      </c>
      <c r="P39" s="3" t="s">
        <v>37</v>
      </c>
    </row>
    <row r="40" spans="1:19" x14ac:dyDescent="0.3">
      <c r="A40" s="2" t="s">
        <v>166</v>
      </c>
      <c r="B40" s="2" t="s">
        <v>138</v>
      </c>
      <c r="C40" s="2" t="s">
        <v>163</v>
      </c>
      <c r="D40" s="2" t="s">
        <v>164</v>
      </c>
      <c r="E40" s="2" t="s">
        <v>165</v>
      </c>
      <c r="F40" s="2" t="s">
        <v>75</v>
      </c>
      <c r="G40" s="2" t="s">
        <v>152</v>
      </c>
      <c r="H40" s="2" t="s">
        <v>163</v>
      </c>
      <c r="I40" s="2" t="s">
        <v>167</v>
      </c>
      <c r="J40" s="2" t="s">
        <v>168</v>
      </c>
      <c r="K40" s="2" t="s">
        <v>142</v>
      </c>
      <c r="L40" s="2" t="s">
        <v>143</v>
      </c>
      <c r="M40" s="8" t="s">
        <v>121</v>
      </c>
      <c r="N40" s="2" t="s">
        <v>90</v>
      </c>
      <c r="O40" s="2" t="s">
        <v>36</v>
      </c>
      <c r="P40" s="3" t="s">
        <v>37</v>
      </c>
    </row>
    <row r="41" spans="1:19" x14ac:dyDescent="0.3">
      <c r="A41" s="2" t="s">
        <v>169</v>
      </c>
      <c r="B41" s="2" t="s">
        <v>138</v>
      </c>
      <c r="C41" s="2" t="s">
        <v>163</v>
      </c>
      <c r="D41" s="2" t="s">
        <v>167</v>
      </c>
      <c r="E41" s="2" t="s">
        <v>168</v>
      </c>
      <c r="F41" s="2" t="s">
        <v>142</v>
      </c>
      <c r="G41" s="2" t="s">
        <v>135</v>
      </c>
      <c r="H41" s="2" t="s">
        <v>163</v>
      </c>
      <c r="I41" s="2" t="s">
        <v>170</v>
      </c>
      <c r="J41" s="2" t="s">
        <v>171</v>
      </c>
      <c r="K41" s="2" t="s">
        <v>142</v>
      </c>
      <c r="L41" s="2" t="s">
        <v>143</v>
      </c>
      <c r="M41" s="8" t="s">
        <v>121</v>
      </c>
      <c r="N41" s="2" t="s">
        <v>90</v>
      </c>
      <c r="O41" s="2" t="s">
        <v>36</v>
      </c>
      <c r="P41" s="3" t="s">
        <v>37</v>
      </c>
    </row>
    <row r="42" spans="1:19" x14ac:dyDescent="0.3">
      <c r="A42" s="2" t="s">
        <v>172</v>
      </c>
      <c r="B42" s="2" t="s">
        <v>81</v>
      </c>
      <c r="C42" s="2" t="s">
        <v>155</v>
      </c>
      <c r="D42" s="2" t="s">
        <v>156</v>
      </c>
      <c r="E42" s="2" t="s">
        <v>157</v>
      </c>
      <c r="F42" s="2" t="s">
        <v>75</v>
      </c>
      <c r="G42" s="2" t="s">
        <v>88</v>
      </c>
      <c r="H42" s="2" t="s">
        <v>155</v>
      </c>
      <c r="I42" s="2" t="s">
        <v>173</v>
      </c>
      <c r="J42" s="2"/>
      <c r="K42" s="2" t="s">
        <v>87</v>
      </c>
      <c r="L42" s="2" t="s">
        <v>88</v>
      </c>
      <c r="M42" s="8" t="s">
        <v>89</v>
      </c>
      <c r="N42" s="2" t="s">
        <v>90</v>
      </c>
      <c r="O42" s="2" t="s">
        <v>36</v>
      </c>
      <c r="P42" s="3" t="s">
        <v>37</v>
      </c>
    </row>
    <row r="43" spans="1:19" x14ac:dyDescent="0.3">
      <c r="A43" s="2" t="s">
        <v>174</v>
      </c>
      <c r="B43" s="2" t="s">
        <v>138</v>
      </c>
      <c r="C43" s="2" t="s">
        <v>155</v>
      </c>
      <c r="D43" s="2" t="s">
        <v>156</v>
      </c>
      <c r="E43" s="2" t="s">
        <v>157</v>
      </c>
      <c r="F43" s="2" t="s">
        <v>75</v>
      </c>
      <c r="G43" s="2" t="s">
        <v>152</v>
      </c>
      <c r="H43" s="2" t="s">
        <v>155</v>
      </c>
      <c r="I43" s="2" t="s">
        <v>175</v>
      </c>
      <c r="J43" s="2" t="s">
        <v>176</v>
      </c>
      <c r="K43" s="2" t="s">
        <v>142</v>
      </c>
      <c r="L43" s="2" t="s">
        <v>88</v>
      </c>
      <c r="M43" s="8" t="s">
        <v>121</v>
      </c>
      <c r="N43" s="2" t="s">
        <v>90</v>
      </c>
      <c r="O43" s="2" t="s">
        <v>36</v>
      </c>
      <c r="P43" s="3" t="s">
        <v>37</v>
      </c>
    </row>
    <row r="44" spans="1:19" x14ac:dyDescent="0.3">
      <c r="A44" s="2" t="s">
        <v>177</v>
      </c>
      <c r="B44" s="2" t="s">
        <v>138</v>
      </c>
      <c r="C44" s="2" t="s">
        <v>155</v>
      </c>
      <c r="D44" s="2" t="s">
        <v>156</v>
      </c>
      <c r="E44" s="2" t="s">
        <v>157</v>
      </c>
      <c r="F44" s="2" t="s">
        <v>75</v>
      </c>
      <c r="G44" s="2" t="s">
        <v>139</v>
      </c>
      <c r="H44" s="2" t="s">
        <v>155</v>
      </c>
      <c r="I44" s="2" t="s">
        <v>178</v>
      </c>
      <c r="J44" s="2" t="s">
        <v>179</v>
      </c>
      <c r="K44" s="2" t="s">
        <v>142</v>
      </c>
      <c r="L44" s="2" t="s">
        <v>88</v>
      </c>
      <c r="M44" s="8" t="s">
        <v>121</v>
      </c>
      <c r="N44" s="2" t="s">
        <v>90</v>
      </c>
      <c r="O44" s="2" t="s">
        <v>36</v>
      </c>
      <c r="P44" s="3" t="s">
        <v>37</v>
      </c>
    </row>
    <row r="45" spans="1:19" x14ac:dyDescent="0.3">
      <c r="A45" s="2" t="s">
        <v>180</v>
      </c>
      <c r="B45" s="2" t="s">
        <v>70</v>
      </c>
      <c r="C45" s="2" t="s">
        <v>155</v>
      </c>
      <c r="D45" s="2" t="s">
        <v>156</v>
      </c>
      <c r="E45" s="2" t="s">
        <v>157</v>
      </c>
      <c r="F45" s="2" t="s">
        <v>75</v>
      </c>
      <c r="G45" s="2" t="s">
        <v>76</v>
      </c>
      <c r="H45" s="2" t="s">
        <v>60</v>
      </c>
      <c r="I45" s="2" t="s">
        <v>61</v>
      </c>
      <c r="J45" s="2" t="s">
        <v>62</v>
      </c>
      <c r="K45" s="2" t="s">
        <v>63</v>
      </c>
      <c r="L45" s="2" t="s">
        <v>181</v>
      </c>
      <c r="M45" s="8" t="s">
        <v>136</v>
      </c>
      <c r="N45" s="2" t="s">
        <v>90</v>
      </c>
      <c r="O45" s="2" t="s">
        <v>36</v>
      </c>
      <c r="P45" s="3" t="s">
        <v>37</v>
      </c>
    </row>
    <row r="46" spans="1:19" x14ac:dyDescent="0.3">
      <c r="A46" s="2" t="s">
        <v>182</v>
      </c>
      <c r="B46" s="11" t="s">
        <v>138</v>
      </c>
      <c r="C46" s="2" t="str">
        <f t="shared" ref="C46:C77" si="0">VLOOKUP(D46,BD_CCTV,5,FALSE)</f>
        <v>PERIMETRO SULDESTE</v>
      </c>
      <c r="D46" s="2" t="s">
        <v>183</v>
      </c>
      <c r="E46" s="2" t="str">
        <f t="shared" ref="E46:E77" si="1">VLOOKUP(D46,BD_CCTV,6,FALSE)</f>
        <v>10.173.138.11</v>
      </c>
      <c r="F46" s="2" t="s">
        <v>184</v>
      </c>
      <c r="G46" s="2" t="s">
        <v>76</v>
      </c>
      <c r="H46" s="2" t="s">
        <v>185</v>
      </c>
      <c r="I46" s="2" t="s">
        <v>178</v>
      </c>
      <c r="J46" s="2" t="s">
        <v>179</v>
      </c>
      <c r="K46" s="2" t="s">
        <v>142</v>
      </c>
      <c r="L46" s="2" t="s">
        <v>79</v>
      </c>
      <c r="M46" s="8" t="s">
        <v>34</v>
      </c>
      <c r="N46" s="2" t="s">
        <v>35</v>
      </c>
      <c r="O46" s="2" t="s">
        <v>36</v>
      </c>
      <c r="P46" s="3" t="s">
        <v>37</v>
      </c>
      <c r="Q46" s="12"/>
      <c r="R46">
        <f t="shared" ref="R46:R77" si="2">VLOOKUP(D46,BD_CCTV,7,FALSE)</f>
        <v>-839499167457789</v>
      </c>
      <c r="S46">
        <f t="shared" ref="S46:S77" si="3">VLOOKUP(D46,BD_CCTV,8,FALSE)</f>
        <v>-349800387465946</v>
      </c>
    </row>
    <row r="47" spans="1:19" x14ac:dyDescent="0.3">
      <c r="A47" s="2" t="s">
        <v>186</v>
      </c>
      <c r="B47" s="11" t="s">
        <v>138</v>
      </c>
      <c r="C47" s="2" t="str">
        <f t="shared" si="0"/>
        <v>PERIMETRO SULDESTE</v>
      </c>
      <c r="D47" s="2" t="s">
        <v>187</v>
      </c>
      <c r="E47" s="2" t="str">
        <f t="shared" si="1"/>
        <v>10.173.138.12</v>
      </c>
      <c r="F47" s="2" t="s">
        <v>184</v>
      </c>
      <c r="G47" s="2" t="s">
        <v>152</v>
      </c>
      <c r="H47" s="2" t="s">
        <v>185</v>
      </c>
      <c r="I47" s="2" t="s">
        <v>178</v>
      </c>
      <c r="J47" s="2" t="s">
        <v>179</v>
      </c>
      <c r="K47" s="2" t="s">
        <v>142</v>
      </c>
      <c r="L47" s="2" t="s">
        <v>79</v>
      </c>
      <c r="M47" s="8" t="s">
        <v>34</v>
      </c>
      <c r="N47" s="2" t="s">
        <v>35</v>
      </c>
      <c r="O47" s="2" t="s">
        <v>36</v>
      </c>
      <c r="P47" s="3" t="s">
        <v>37</v>
      </c>
      <c r="Q47" s="12"/>
      <c r="R47">
        <f t="shared" si="2"/>
        <v>-839502241334003</v>
      </c>
      <c r="S47">
        <f t="shared" si="3"/>
        <v>-349800597738073</v>
      </c>
    </row>
    <row r="48" spans="1:19" x14ac:dyDescent="0.3">
      <c r="A48" s="2" t="s">
        <v>188</v>
      </c>
      <c r="B48" s="11" t="s">
        <v>138</v>
      </c>
      <c r="C48" s="2" t="str">
        <f t="shared" si="0"/>
        <v>PERIMETRO SULDESTE</v>
      </c>
      <c r="D48" s="2" t="s">
        <v>189</v>
      </c>
      <c r="E48" s="2" t="str">
        <f t="shared" si="1"/>
        <v>10.173.138.13</v>
      </c>
      <c r="F48" s="2" t="s">
        <v>184</v>
      </c>
      <c r="G48" s="2" t="s">
        <v>93</v>
      </c>
      <c r="H48" s="2" t="s">
        <v>185</v>
      </c>
      <c r="I48" s="2" t="s">
        <v>178</v>
      </c>
      <c r="J48" s="2" t="s">
        <v>179</v>
      </c>
      <c r="K48" s="2" t="s">
        <v>142</v>
      </c>
      <c r="L48" s="2" t="s">
        <v>79</v>
      </c>
      <c r="M48" s="8" t="s">
        <v>34</v>
      </c>
      <c r="N48" s="2" t="s">
        <v>35</v>
      </c>
      <c r="O48" s="2" t="s">
        <v>36</v>
      </c>
      <c r="P48" s="3" t="s">
        <v>37</v>
      </c>
      <c r="Q48" s="12"/>
      <c r="R48">
        <f t="shared" si="2"/>
        <v>-839496723611927</v>
      </c>
      <c r="S48">
        <f t="shared" si="3"/>
        <v>-349800818450684</v>
      </c>
    </row>
    <row r="49" spans="1:19" x14ac:dyDescent="0.3">
      <c r="A49" s="2" t="s">
        <v>190</v>
      </c>
      <c r="B49" s="11" t="s">
        <v>138</v>
      </c>
      <c r="C49" s="2" t="str">
        <f t="shared" si="0"/>
        <v>PERIMETRO SUL</v>
      </c>
      <c r="D49" s="2" t="s">
        <v>191</v>
      </c>
      <c r="E49" s="2" t="str">
        <f t="shared" si="1"/>
        <v>10.173.138.14</v>
      </c>
      <c r="F49" s="2" t="s">
        <v>184</v>
      </c>
      <c r="G49" s="2" t="s">
        <v>139</v>
      </c>
      <c r="H49" s="2" t="s">
        <v>185</v>
      </c>
      <c r="I49" s="2" t="s">
        <v>178</v>
      </c>
      <c r="J49" s="2" t="s">
        <v>179</v>
      </c>
      <c r="K49" s="2" t="s">
        <v>142</v>
      </c>
      <c r="L49" s="2" t="s">
        <v>79</v>
      </c>
      <c r="M49" s="8" t="s">
        <v>34</v>
      </c>
      <c r="N49" s="2" t="s">
        <v>35</v>
      </c>
      <c r="O49" s="2" t="s">
        <v>36</v>
      </c>
      <c r="P49" s="3" t="s">
        <v>37</v>
      </c>
      <c r="Q49" s="12"/>
      <c r="R49">
        <f t="shared" si="2"/>
        <v>-83951250895223</v>
      </c>
      <c r="S49">
        <f t="shared" si="3"/>
        <v>-349806546756134</v>
      </c>
    </row>
    <row r="50" spans="1:19" x14ac:dyDescent="0.3">
      <c r="A50" s="2" t="s">
        <v>192</v>
      </c>
      <c r="B50" s="11" t="s">
        <v>138</v>
      </c>
      <c r="C50" s="2" t="str">
        <f t="shared" si="0"/>
        <v>PERIMETRO SUL</v>
      </c>
      <c r="D50" s="2" t="s">
        <v>193</v>
      </c>
      <c r="E50" s="2" t="str">
        <f t="shared" si="1"/>
        <v>10.173.138.15</v>
      </c>
      <c r="F50" s="2" t="s">
        <v>184</v>
      </c>
      <c r="G50" s="2" t="s">
        <v>72</v>
      </c>
      <c r="H50" s="2" t="s">
        <v>185</v>
      </c>
      <c r="I50" s="2" t="s">
        <v>178</v>
      </c>
      <c r="J50" s="2" t="s">
        <v>179</v>
      </c>
      <c r="K50" s="2" t="s">
        <v>142</v>
      </c>
      <c r="L50" s="2" t="s">
        <v>79</v>
      </c>
      <c r="M50" s="8" t="s">
        <v>34</v>
      </c>
      <c r="N50" s="2" t="s">
        <v>35</v>
      </c>
      <c r="O50" s="2" t="s">
        <v>36</v>
      </c>
      <c r="P50" s="3" t="s">
        <v>37</v>
      </c>
      <c r="Q50" s="12"/>
      <c r="R50">
        <f t="shared" si="2"/>
        <v>-839512792667867</v>
      </c>
      <c r="S50">
        <f t="shared" si="3"/>
        <v>-349806404285613</v>
      </c>
    </row>
    <row r="51" spans="1:19" x14ac:dyDescent="0.3">
      <c r="A51" s="2" t="s">
        <v>194</v>
      </c>
      <c r="B51" s="11" t="s">
        <v>138</v>
      </c>
      <c r="C51" s="2" t="str">
        <f t="shared" si="0"/>
        <v>PERIMETRO SUL</v>
      </c>
      <c r="D51" s="2" t="s">
        <v>195</v>
      </c>
      <c r="E51" s="2" t="str">
        <f t="shared" si="1"/>
        <v>10.173.138.16</v>
      </c>
      <c r="F51" s="2" t="s">
        <v>184</v>
      </c>
      <c r="G51" s="2" t="s">
        <v>76</v>
      </c>
      <c r="H51" s="2" t="s">
        <v>196</v>
      </c>
      <c r="I51" s="2" t="s">
        <v>167</v>
      </c>
      <c r="J51" s="2" t="s">
        <v>168</v>
      </c>
      <c r="K51" s="2" t="s">
        <v>142</v>
      </c>
      <c r="L51" s="2" t="s">
        <v>79</v>
      </c>
      <c r="M51" s="8" t="s">
        <v>34</v>
      </c>
      <c r="N51" s="2" t="s">
        <v>35</v>
      </c>
      <c r="O51" s="2" t="s">
        <v>36</v>
      </c>
      <c r="P51" s="3" t="s">
        <v>37</v>
      </c>
      <c r="Q51" s="12"/>
      <c r="R51">
        <f t="shared" si="2"/>
        <v>-839518832756237</v>
      </c>
      <c r="S51">
        <f t="shared" si="3"/>
        <v>-349810999661202</v>
      </c>
    </row>
    <row r="52" spans="1:19" x14ac:dyDescent="0.3">
      <c r="A52" s="2" t="s">
        <v>197</v>
      </c>
      <c r="B52" s="11" t="s">
        <v>138</v>
      </c>
      <c r="C52" s="2" t="str">
        <f t="shared" si="0"/>
        <v>PERIMETRO SUL</v>
      </c>
      <c r="D52" s="2" t="s">
        <v>198</v>
      </c>
      <c r="E52" s="2" t="str">
        <f t="shared" si="1"/>
        <v>10.173.138.17</v>
      </c>
      <c r="F52" s="2" t="s">
        <v>184</v>
      </c>
      <c r="G52" s="2" t="s">
        <v>152</v>
      </c>
      <c r="H52" s="2" t="s">
        <v>196</v>
      </c>
      <c r="I52" s="2" t="s">
        <v>167</v>
      </c>
      <c r="J52" s="2" t="s">
        <v>168</v>
      </c>
      <c r="K52" s="2" t="s">
        <v>142</v>
      </c>
      <c r="L52" s="2" t="s">
        <v>79</v>
      </c>
      <c r="M52" s="8" t="s">
        <v>34</v>
      </c>
      <c r="N52" s="2" t="s">
        <v>35</v>
      </c>
      <c r="O52" s="2" t="s">
        <v>36</v>
      </c>
      <c r="P52" s="3" t="s">
        <v>37</v>
      </c>
      <c r="Q52" s="12"/>
      <c r="R52">
        <f t="shared" si="2"/>
        <v>-839518647189521</v>
      </c>
      <c r="S52">
        <f t="shared" si="3"/>
        <v>-349811145036329</v>
      </c>
    </row>
    <row r="53" spans="1:19" x14ac:dyDescent="0.3">
      <c r="A53" s="2" t="s">
        <v>199</v>
      </c>
      <c r="B53" s="11" t="s">
        <v>138</v>
      </c>
      <c r="C53" s="2" t="str">
        <f t="shared" si="0"/>
        <v>PERIMETRO SUL</v>
      </c>
      <c r="D53" s="2" t="s">
        <v>200</v>
      </c>
      <c r="E53" s="2" t="str">
        <f t="shared" si="1"/>
        <v>10.173.138.18</v>
      </c>
      <c r="F53" s="2" t="s">
        <v>184</v>
      </c>
      <c r="G53" s="2" t="s">
        <v>93</v>
      </c>
      <c r="H53" s="2" t="s">
        <v>196</v>
      </c>
      <c r="I53" s="2" t="s">
        <v>167</v>
      </c>
      <c r="J53" s="2" t="s">
        <v>168</v>
      </c>
      <c r="K53" s="2" t="s">
        <v>142</v>
      </c>
      <c r="L53" s="2" t="s">
        <v>79</v>
      </c>
      <c r="M53" s="8" t="s">
        <v>34</v>
      </c>
      <c r="N53" s="2" t="s">
        <v>35</v>
      </c>
      <c r="O53" s="2" t="s">
        <v>36</v>
      </c>
      <c r="P53" s="3" t="s">
        <v>37</v>
      </c>
      <c r="Q53" s="12"/>
      <c r="R53">
        <f t="shared" si="2"/>
        <v>-8395277132448</v>
      </c>
      <c r="S53">
        <f t="shared" si="3"/>
        <v>-349817039800978</v>
      </c>
    </row>
    <row r="54" spans="1:19" x14ac:dyDescent="0.3">
      <c r="A54" s="2" t="s">
        <v>201</v>
      </c>
      <c r="B54" s="11" t="s">
        <v>138</v>
      </c>
      <c r="C54" s="2" t="str">
        <f t="shared" si="0"/>
        <v>PERIMETRO SUL</v>
      </c>
      <c r="D54" s="2" t="s">
        <v>202</v>
      </c>
      <c r="E54" s="2" t="str">
        <f t="shared" si="1"/>
        <v>10.173.138.19</v>
      </c>
      <c r="F54" s="2" t="s">
        <v>184</v>
      </c>
      <c r="G54" s="2" t="s">
        <v>139</v>
      </c>
      <c r="H54" s="2" t="s">
        <v>196</v>
      </c>
      <c r="I54" s="2" t="s">
        <v>167</v>
      </c>
      <c r="J54" s="2" t="s">
        <v>168</v>
      </c>
      <c r="K54" s="2" t="s">
        <v>142</v>
      </c>
      <c r="L54" s="2" t="s">
        <v>79</v>
      </c>
      <c r="M54" s="8" t="s">
        <v>34</v>
      </c>
      <c r="N54" s="2" t="s">
        <v>35</v>
      </c>
      <c r="O54" s="2" t="s">
        <v>36</v>
      </c>
      <c r="P54" s="3" t="s">
        <v>37</v>
      </c>
      <c r="Q54" s="12"/>
      <c r="R54">
        <f t="shared" si="2"/>
        <v>-839527784720926</v>
      </c>
      <c r="S54">
        <f t="shared" si="3"/>
        <v>-349817172109514</v>
      </c>
    </row>
    <row r="55" spans="1:19" x14ac:dyDescent="0.3">
      <c r="A55" s="2" t="s">
        <v>203</v>
      </c>
      <c r="B55" s="11" t="s">
        <v>138</v>
      </c>
      <c r="C55" s="2" t="str">
        <f t="shared" si="0"/>
        <v>PERIMETRO SUL</v>
      </c>
      <c r="D55" s="2" t="s">
        <v>204</v>
      </c>
      <c r="E55" s="2" t="str">
        <f t="shared" si="1"/>
        <v>10.173.138.20</v>
      </c>
      <c r="F55" s="2" t="s">
        <v>184</v>
      </c>
      <c r="G55" s="2" t="s">
        <v>72</v>
      </c>
      <c r="H55" s="2" t="s">
        <v>196</v>
      </c>
      <c r="I55" s="2" t="s">
        <v>167</v>
      </c>
      <c r="J55" s="2" t="s">
        <v>168</v>
      </c>
      <c r="K55" s="2" t="s">
        <v>142</v>
      </c>
      <c r="L55" s="2" t="s">
        <v>79</v>
      </c>
      <c r="M55" s="8" t="s">
        <v>34</v>
      </c>
      <c r="N55" s="2" t="s">
        <v>35</v>
      </c>
      <c r="O55" s="2" t="s">
        <v>36</v>
      </c>
      <c r="P55" s="3" t="s">
        <v>37</v>
      </c>
      <c r="Q55" s="12"/>
      <c r="R55">
        <f t="shared" si="2"/>
        <v>-839545104624989</v>
      </c>
      <c r="S55">
        <f t="shared" si="3"/>
        <v>-349823510937675</v>
      </c>
    </row>
    <row r="56" spans="1:19" x14ac:dyDescent="0.3">
      <c r="A56" s="2" t="s">
        <v>205</v>
      </c>
      <c r="B56" s="11" t="s">
        <v>138</v>
      </c>
      <c r="C56" s="2" t="str">
        <f t="shared" si="0"/>
        <v>PERIMETRO SUL</v>
      </c>
      <c r="D56" s="2" t="s">
        <v>206</v>
      </c>
      <c r="E56" s="2" t="str">
        <f t="shared" si="1"/>
        <v>10.173.138.21</v>
      </c>
      <c r="F56" s="2" t="s">
        <v>184</v>
      </c>
      <c r="G56" s="2" t="s">
        <v>207</v>
      </c>
      <c r="H56" s="2" t="s">
        <v>196</v>
      </c>
      <c r="I56" s="2" t="s">
        <v>167</v>
      </c>
      <c r="J56" s="2" t="s">
        <v>168</v>
      </c>
      <c r="K56" s="2" t="s">
        <v>142</v>
      </c>
      <c r="L56" s="2" t="s">
        <v>79</v>
      </c>
      <c r="M56" s="8" t="s">
        <v>34</v>
      </c>
      <c r="N56" s="2" t="s">
        <v>35</v>
      </c>
      <c r="O56" s="2" t="s">
        <v>36</v>
      </c>
      <c r="P56" s="3" t="s">
        <v>37</v>
      </c>
      <c r="Q56" s="12"/>
      <c r="R56">
        <f t="shared" si="2"/>
        <v>-839545565775499</v>
      </c>
      <c r="S56">
        <f t="shared" si="3"/>
        <v>-349824040853502</v>
      </c>
    </row>
    <row r="57" spans="1:19" x14ac:dyDescent="0.3">
      <c r="A57" s="2" t="s">
        <v>208</v>
      </c>
      <c r="B57" s="11" t="s">
        <v>138</v>
      </c>
      <c r="C57" s="2" t="str">
        <f t="shared" si="0"/>
        <v>PERIMETRO SUL</v>
      </c>
      <c r="D57" s="2" t="s">
        <v>209</v>
      </c>
      <c r="E57" s="2" t="str">
        <f t="shared" si="1"/>
        <v>10.173.138.22</v>
      </c>
      <c r="F57" s="2" t="s">
        <v>184</v>
      </c>
      <c r="G57" s="2" t="s">
        <v>76</v>
      </c>
      <c r="H57" s="2" t="s">
        <v>210</v>
      </c>
      <c r="I57" s="2" t="s">
        <v>170</v>
      </c>
      <c r="J57" s="2" t="s">
        <v>171</v>
      </c>
      <c r="K57" s="2" t="s">
        <v>142</v>
      </c>
      <c r="L57" s="2" t="s">
        <v>79</v>
      </c>
      <c r="M57" s="8" t="s">
        <v>34</v>
      </c>
      <c r="N57" s="2" t="s">
        <v>35</v>
      </c>
      <c r="O57" s="2" t="s">
        <v>36</v>
      </c>
      <c r="P57" s="3" t="s">
        <v>37</v>
      </c>
      <c r="Q57" s="12"/>
      <c r="R57">
        <f t="shared" si="2"/>
        <v>-83955100187335</v>
      </c>
      <c r="S57">
        <f t="shared" si="3"/>
        <v>-349827176533504</v>
      </c>
    </row>
    <row r="58" spans="1:19" x14ac:dyDescent="0.3">
      <c r="A58" s="2" t="s">
        <v>211</v>
      </c>
      <c r="B58" s="11" t="s">
        <v>138</v>
      </c>
      <c r="C58" s="2" t="str">
        <f t="shared" si="0"/>
        <v>PERIMETRO SULDOESTE</v>
      </c>
      <c r="D58" s="2" t="s">
        <v>212</v>
      </c>
      <c r="E58" s="2" t="str">
        <f t="shared" si="1"/>
        <v>10.173.138.23</v>
      </c>
      <c r="F58" s="2" t="s">
        <v>184</v>
      </c>
      <c r="G58" s="2" t="s">
        <v>152</v>
      </c>
      <c r="H58" s="2" t="s">
        <v>210</v>
      </c>
      <c r="I58" s="2" t="s">
        <v>170</v>
      </c>
      <c r="J58" s="2" t="s">
        <v>171</v>
      </c>
      <c r="K58" s="2" t="s">
        <v>142</v>
      </c>
      <c r="L58" s="2" t="s">
        <v>79</v>
      </c>
      <c r="M58" s="8" t="s">
        <v>34</v>
      </c>
      <c r="N58" s="2" t="s">
        <v>35</v>
      </c>
      <c r="O58" s="2" t="s">
        <v>36</v>
      </c>
      <c r="P58" s="3" t="s">
        <v>37</v>
      </c>
      <c r="Q58" s="12"/>
      <c r="R58">
        <f t="shared" si="2"/>
        <v>-839551714956152</v>
      </c>
      <c r="S58">
        <f t="shared" si="3"/>
        <v>-349827774082111</v>
      </c>
    </row>
    <row r="59" spans="1:19" x14ac:dyDescent="0.3">
      <c r="A59" s="2" t="s">
        <v>213</v>
      </c>
      <c r="B59" s="11" t="s">
        <v>138</v>
      </c>
      <c r="C59" s="2" t="str">
        <f t="shared" si="0"/>
        <v>PERIMETRO OESTE</v>
      </c>
      <c r="D59" s="2" t="s">
        <v>214</v>
      </c>
      <c r="E59" s="2" t="str">
        <f t="shared" si="1"/>
        <v>10.173.138.24</v>
      </c>
      <c r="F59" s="2" t="s">
        <v>184</v>
      </c>
      <c r="G59" s="2" t="s">
        <v>93</v>
      </c>
      <c r="H59" s="2" t="s">
        <v>210</v>
      </c>
      <c r="I59" s="2" t="s">
        <v>170</v>
      </c>
      <c r="J59" s="2" t="s">
        <v>171</v>
      </c>
      <c r="K59" s="2" t="s">
        <v>142</v>
      </c>
      <c r="L59" s="2" t="s">
        <v>79</v>
      </c>
      <c r="M59" s="8" t="s">
        <v>34</v>
      </c>
      <c r="N59" s="2" t="s">
        <v>35</v>
      </c>
      <c r="O59" s="2" t="s">
        <v>36</v>
      </c>
      <c r="P59" s="3" t="s">
        <v>37</v>
      </c>
      <c r="Q59" s="12"/>
      <c r="R59">
        <f t="shared" si="2"/>
        <v>-83948453463092</v>
      </c>
      <c r="S59">
        <f t="shared" si="3"/>
        <v>-349827912467449</v>
      </c>
    </row>
    <row r="60" spans="1:19" x14ac:dyDescent="0.3">
      <c r="A60" s="2" t="s">
        <v>215</v>
      </c>
      <c r="B60" s="11" t="s">
        <v>138</v>
      </c>
      <c r="C60" s="2" t="str">
        <f t="shared" si="0"/>
        <v>PERIMETRO OESTE</v>
      </c>
      <c r="D60" s="2" t="s">
        <v>216</v>
      </c>
      <c r="E60" s="2" t="str">
        <f t="shared" si="1"/>
        <v>10.173.138.25</v>
      </c>
      <c r="F60" s="2" t="s">
        <v>184</v>
      </c>
      <c r="G60" s="2" t="s">
        <v>139</v>
      </c>
      <c r="H60" s="2" t="s">
        <v>210</v>
      </c>
      <c r="I60" s="2" t="s">
        <v>170</v>
      </c>
      <c r="J60" s="2" t="s">
        <v>171</v>
      </c>
      <c r="K60" s="2" t="s">
        <v>142</v>
      </c>
      <c r="L60" s="2" t="s">
        <v>79</v>
      </c>
      <c r="M60" s="8" t="s">
        <v>34</v>
      </c>
      <c r="N60" s="2" t="s">
        <v>35</v>
      </c>
      <c r="O60" s="2" t="s">
        <v>36</v>
      </c>
      <c r="P60" s="3" t="s">
        <v>37</v>
      </c>
      <c r="Q60" s="12"/>
      <c r="R60">
        <f t="shared" si="2"/>
        <v>-839477872221857</v>
      </c>
      <c r="S60">
        <f t="shared" si="3"/>
        <v>-349827895666873</v>
      </c>
    </row>
    <row r="61" spans="1:19" x14ac:dyDescent="0.3">
      <c r="A61" s="2" t="s">
        <v>217</v>
      </c>
      <c r="B61" s="11" t="s">
        <v>138</v>
      </c>
      <c r="C61" s="2" t="str">
        <f t="shared" si="0"/>
        <v>PERIMETRO OESTE</v>
      </c>
      <c r="D61" s="2" t="s">
        <v>218</v>
      </c>
      <c r="E61" s="2" t="str">
        <f t="shared" si="1"/>
        <v>10.173.138.26</v>
      </c>
      <c r="F61" s="2" t="s">
        <v>184</v>
      </c>
      <c r="G61" s="2" t="s">
        <v>72</v>
      </c>
      <c r="H61" s="2" t="s">
        <v>210</v>
      </c>
      <c r="I61" s="2" t="s">
        <v>170</v>
      </c>
      <c r="J61" s="2" t="s">
        <v>171</v>
      </c>
      <c r="K61" s="2" t="s">
        <v>142</v>
      </c>
      <c r="L61" s="2" t="s">
        <v>79</v>
      </c>
      <c r="M61" s="8" t="s">
        <v>34</v>
      </c>
      <c r="N61" s="2" t="s">
        <v>35</v>
      </c>
      <c r="O61" s="2" t="s">
        <v>36</v>
      </c>
      <c r="P61" s="3" t="s">
        <v>37</v>
      </c>
      <c r="Q61" s="12"/>
      <c r="R61">
        <f t="shared" si="2"/>
        <v>-839430662528918</v>
      </c>
      <c r="S61">
        <f t="shared" si="3"/>
        <v>-349828184803776</v>
      </c>
    </row>
    <row r="62" spans="1:19" x14ac:dyDescent="0.3">
      <c r="A62" s="2" t="s">
        <v>219</v>
      </c>
      <c r="B62" s="11" t="s">
        <v>138</v>
      </c>
      <c r="C62" s="2" t="str">
        <f t="shared" si="0"/>
        <v>PERIMETRO OESTE</v>
      </c>
      <c r="D62" s="2" t="s">
        <v>220</v>
      </c>
      <c r="E62" s="2" t="str">
        <f t="shared" si="1"/>
        <v>10.173.138.27</v>
      </c>
      <c r="F62" s="2" t="s">
        <v>184</v>
      </c>
      <c r="G62" s="2" t="s">
        <v>207</v>
      </c>
      <c r="H62" s="2" t="s">
        <v>210</v>
      </c>
      <c r="I62" s="2" t="s">
        <v>170</v>
      </c>
      <c r="J62" s="2" t="s">
        <v>171</v>
      </c>
      <c r="K62" s="2" t="s">
        <v>142</v>
      </c>
      <c r="L62" s="2" t="s">
        <v>79</v>
      </c>
      <c r="M62" s="8" t="s">
        <v>34</v>
      </c>
      <c r="N62" s="2" t="s">
        <v>35</v>
      </c>
      <c r="O62" s="2" t="s">
        <v>36</v>
      </c>
      <c r="P62" s="3" t="s">
        <v>37</v>
      </c>
      <c r="Q62" s="12"/>
      <c r="R62">
        <f t="shared" si="2"/>
        <v>-839422921647872</v>
      </c>
      <c r="S62">
        <f t="shared" si="3"/>
        <v>-349828101732652</v>
      </c>
    </row>
    <row r="63" spans="1:19" x14ac:dyDescent="0.3">
      <c r="A63" s="2" t="s">
        <v>221</v>
      </c>
      <c r="B63" s="11" t="s">
        <v>138</v>
      </c>
      <c r="C63" s="2" t="str">
        <f t="shared" si="0"/>
        <v>PERIMETRO OESTE</v>
      </c>
      <c r="D63" s="2" t="s">
        <v>222</v>
      </c>
      <c r="E63" s="2" t="str">
        <f t="shared" si="1"/>
        <v>10.173.138.28</v>
      </c>
      <c r="F63" s="2" t="s">
        <v>184</v>
      </c>
      <c r="G63" s="2" t="s">
        <v>76</v>
      </c>
      <c r="H63" s="2" t="s">
        <v>223</v>
      </c>
      <c r="I63" s="2" t="s">
        <v>224</v>
      </c>
      <c r="J63" s="2" t="s">
        <v>225</v>
      </c>
      <c r="K63" s="2" t="s">
        <v>142</v>
      </c>
      <c r="L63" s="2" t="s">
        <v>79</v>
      </c>
      <c r="M63" s="8" t="s">
        <v>34</v>
      </c>
      <c r="N63" s="2" t="s">
        <v>35</v>
      </c>
      <c r="O63" s="2" t="s">
        <v>36</v>
      </c>
      <c r="P63" s="3" t="s">
        <v>37</v>
      </c>
      <c r="Q63" s="12"/>
      <c r="R63">
        <f t="shared" si="2"/>
        <v>-839361967763889</v>
      </c>
      <c r="S63">
        <f t="shared" si="3"/>
        <v>-349828915014929</v>
      </c>
    </row>
    <row r="64" spans="1:19" x14ac:dyDescent="0.3">
      <c r="A64" s="2" t="s">
        <v>226</v>
      </c>
      <c r="B64" s="11" t="s">
        <v>138</v>
      </c>
      <c r="C64" s="2" t="str">
        <f t="shared" si="0"/>
        <v>PERIMETRO OESTE</v>
      </c>
      <c r="D64" s="2" t="s">
        <v>227</v>
      </c>
      <c r="E64" s="2" t="str">
        <f t="shared" si="1"/>
        <v>10.173.138.29</v>
      </c>
      <c r="F64" s="2" t="s">
        <v>184</v>
      </c>
      <c r="G64" s="2" t="s">
        <v>152</v>
      </c>
      <c r="H64" s="2" t="s">
        <v>223</v>
      </c>
      <c r="I64" s="2" t="s">
        <v>224</v>
      </c>
      <c r="J64" s="2" t="s">
        <v>225</v>
      </c>
      <c r="K64" s="2" t="s">
        <v>142</v>
      </c>
      <c r="L64" s="2" t="s">
        <v>79</v>
      </c>
      <c r="M64" s="8" t="s">
        <v>34</v>
      </c>
      <c r="N64" s="2" t="s">
        <v>35</v>
      </c>
      <c r="O64" s="2" t="s">
        <v>36</v>
      </c>
      <c r="P64" s="3" t="s">
        <v>37</v>
      </c>
      <c r="Q64" s="12"/>
      <c r="R64">
        <f t="shared" si="2"/>
        <v>-839356791936792</v>
      </c>
      <c r="S64">
        <f t="shared" si="3"/>
        <v>-349828938028074</v>
      </c>
    </row>
    <row r="65" spans="1:19" x14ac:dyDescent="0.3">
      <c r="A65" s="2" t="s">
        <v>228</v>
      </c>
      <c r="B65" s="11" t="s">
        <v>138</v>
      </c>
      <c r="C65" s="2" t="str">
        <f t="shared" si="0"/>
        <v>PERIMETRO NOROESTE</v>
      </c>
      <c r="D65" s="2" t="s">
        <v>229</v>
      </c>
      <c r="E65" s="2" t="str">
        <f t="shared" si="1"/>
        <v>10.173.138.30</v>
      </c>
      <c r="F65" s="2" t="s">
        <v>184</v>
      </c>
      <c r="G65" s="2" t="s">
        <v>93</v>
      </c>
      <c r="H65" s="2" t="s">
        <v>223</v>
      </c>
      <c r="I65" s="2" t="s">
        <v>224</v>
      </c>
      <c r="J65" s="2" t="s">
        <v>225</v>
      </c>
      <c r="K65" s="2" t="s">
        <v>142</v>
      </c>
      <c r="L65" s="2" t="s">
        <v>79</v>
      </c>
      <c r="M65" s="8" t="s">
        <v>34</v>
      </c>
      <c r="N65" s="2" t="s">
        <v>35</v>
      </c>
      <c r="O65" s="2" t="s">
        <v>36</v>
      </c>
      <c r="P65" s="3" t="s">
        <v>37</v>
      </c>
      <c r="Q65" s="12"/>
      <c r="R65">
        <f t="shared" si="2"/>
        <v>-839309657801317</v>
      </c>
      <c r="S65">
        <f t="shared" si="3"/>
        <v>-349829051020689</v>
      </c>
    </row>
    <row r="66" spans="1:19" x14ac:dyDescent="0.3">
      <c r="A66" s="2" t="s">
        <v>230</v>
      </c>
      <c r="B66" s="11" t="s">
        <v>138</v>
      </c>
      <c r="C66" s="2" t="str">
        <f t="shared" si="0"/>
        <v>PERIMETRO NOROESTE</v>
      </c>
      <c r="D66" s="2" t="s">
        <v>231</v>
      </c>
      <c r="E66" s="2" t="str">
        <f t="shared" si="1"/>
        <v>10.173.138.31</v>
      </c>
      <c r="F66" s="2" t="s">
        <v>184</v>
      </c>
      <c r="G66" s="2" t="s">
        <v>139</v>
      </c>
      <c r="H66" s="2" t="s">
        <v>223</v>
      </c>
      <c r="I66" s="2" t="s">
        <v>224</v>
      </c>
      <c r="J66" s="2" t="s">
        <v>225</v>
      </c>
      <c r="K66" s="2" t="s">
        <v>142</v>
      </c>
      <c r="L66" s="2" t="s">
        <v>79</v>
      </c>
      <c r="M66" s="8" t="s">
        <v>34</v>
      </c>
      <c r="N66" s="2" t="s">
        <v>35</v>
      </c>
      <c r="O66" s="2" t="s">
        <v>36</v>
      </c>
      <c r="P66" s="3" t="s">
        <v>37</v>
      </c>
      <c r="Q66" s="12"/>
      <c r="R66">
        <f t="shared" si="2"/>
        <v>-839306822893465</v>
      </c>
      <c r="S66">
        <f t="shared" si="3"/>
        <v>-349829072326105</v>
      </c>
    </row>
    <row r="67" spans="1:19" x14ac:dyDescent="0.3">
      <c r="A67" s="2" t="s">
        <v>232</v>
      </c>
      <c r="B67" s="11" t="s">
        <v>138</v>
      </c>
      <c r="C67" s="2" t="str">
        <f t="shared" si="0"/>
        <v>PERIMETRO NORTE</v>
      </c>
      <c r="D67" s="2" t="s">
        <v>233</v>
      </c>
      <c r="E67" s="2" t="str">
        <f t="shared" si="1"/>
        <v>10.173.138.32</v>
      </c>
      <c r="F67" s="2" t="s">
        <v>184</v>
      </c>
      <c r="G67" s="2" t="s">
        <v>72</v>
      </c>
      <c r="H67" s="2" t="s">
        <v>223</v>
      </c>
      <c r="I67" s="2" t="s">
        <v>224</v>
      </c>
      <c r="J67" s="2" t="s">
        <v>225</v>
      </c>
      <c r="K67" s="2" t="s">
        <v>142</v>
      </c>
      <c r="L67" s="2" t="s">
        <v>79</v>
      </c>
      <c r="M67" s="8" t="s">
        <v>34</v>
      </c>
      <c r="N67" s="2" t="s">
        <v>35</v>
      </c>
      <c r="O67" s="2" t="s">
        <v>36</v>
      </c>
      <c r="P67" s="3" t="s">
        <v>37</v>
      </c>
      <c r="Q67" s="12"/>
      <c r="R67">
        <f t="shared" si="2"/>
        <v>-839305977077883</v>
      </c>
      <c r="S67">
        <f t="shared" si="3"/>
        <v>-349825422223098</v>
      </c>
    </row>
    <row r="68" spans="1:19" x14ac:dyDescent="0.3">
      <c r="A68" s="2" t="s">
        <v>234</v>
      </c>
      <c r="B68" s="11" t="s">
        <v>138</v>
      </c>
      <c r="C68" s="2" t="str">
        <f t="shared" si="0"/>
        <v>PERIMETRO NORTE</v>
      </c>
      <c r="D68" s="2" t="s">
        <v>235</v>
      </c>
      <c r="E68" s="2" t="str">
        <f t="shared" si="1"/>
        <v>10.173.138.33</v>
      </c>
      <c r="F68" s="2" t="s">
        <v>184</v>
      </c>
      <c r="G68" s="2" t="s">
        <v>207</v>
      </c>
      <c r="H68" s="2" t="s">
        <v>223</v>
      </c>
      <c r="I68" s="2" t="s">
        <v>224</v>
      </c>
      <c r="J68" s="2" t="s">
        <v>225</v>
      </c>
      <c r="K68" s="2" t="s">
        <v>142</v>
      </c>
      <c r="L68" s="2" t="s">
        <v>79</v>
      </c>
      <c r="M68" s="8" t="s">
        <v>34</v>
      </c>
      <c r="N68" s="2" t="s">
        <v>35</v>
      </c>
      <c r="O68" s="2" t="s">
        <v>36</v>
      </c>
      <c r="P68" s="3" t="s">
        <v>37</v>
      </c>
      <c r="Q68" s="12"/>
      <c r="R68">
        <f t="shared" si="2"/>
        <v>-839306118225319</v>
      </c>
      <c r="S68">
        <f t="shared" si="3"/>
        <v>-349825094612308</v>
      </c>
    </row>
    <row r="69" spans="1:19" x14ac:dyDescent="0.3">
      <c r="A69" s="2" t="s">
        <v>236</v>
      </c>
      <c r="B69" s="11" t="s">
        <v>138</v>
      </c>
      <c r="C69" s="2" t="str">
        <f t="shared" si="0"/>
        <v>PERIMETRO NORTE</v>
      </c>
      <c r="D69" s="2" t="s">
        <v>237</v>
      </c>
      <c r="E69" s="2" t="str">
        <f t="shared" si="1"/>
        <v>10.173.138.34</v>
      </c>
      <c r="F69" s="2" t="s">
        <v>184</v>
      </c>
      <c r="G69" s="2" t="s">
        <v>76</v>
      </c>
      <c r="H69" s="2" t="s">
        <v>238</v>
      </c>
      <c r="I69" s="2" t="s">
        <v>140</v>
      </c>
      <c r="J69" s="2" t="s">
        <v>141</v>
      </c>
      <c r="K69" s="2" t="s">
        <v>142</v>
      </c>
      <c r="L69" s="2" t="s">
        <v>79</v>
      </c>
      <c r="M69" s="8" t="s">
        <v>34</v>
      </c>
      <c r="N69" s="2" t="s">
        <v>35</v>
      </c>
      <c r="O69" s="2" t="s">
        <v>36</v>
      </c>
      <c r="P69" s="3" t="s">
        <v>37</v>
      </c>
      <c r="Q69" s="12"/>
      <c r="R69">
        <f t="shared" si="2"/>
        <v>-839304251085938</v>
      </c>
      <c r="S69">
        <f t="shared" si="3"/>
        <v>-349819329778252</v>
      </c>
    </row>
    <row r="70" spans="1:19" x14ac:dyDescent="0.3">
      <c r="A70" s="2" t="s">
        <v>239</v>
      </c>
      <c r="B70" s="11" t="s">
        <v>138</v>
      </c>
      <c r="C70" s="2" t="str">
        <f t="shared" si="0"/>
        <v>PERIMETRO NORTE</v>
      </c>
      <c r="D70" s="2" t="s">
        <v>240</v>
      </c>
      <c r="E70" s="2" t="str">
        <f t="shared" si="1"/>
        <v>10.173.138.35</v>
      </c>
      <c r="F70" s="2" t="s">
        <v>184</v>
      </c>
      <c r="G70" s="2" t="s">
        <v>152</v>
      </c>
      <c r="H70" s="2" t="s">
        <v>238</v>
      </c>
      <c r="I70" s="2" t="s">
        <v>140</v>
      </c>
      <c r="J70" s="2" t="s">
        <v>141</v>
      </c>
      <c r="K70" s="2" t="s">
        <v>142</v>
      </c>
      <c r="L70" s="2" t="s">
        <v>79</v>
      </c>
      <c r="M70" s="8" t="s">
        <v>34</v>
      </c>
      <c r="N70" s="2" t="s">
        <v>35</v>
      </c>
      <c r="O70" s="2" t="s">
        <v>36</v>
      </c>
      <c r="P70" s="3" t="s">
        <v>37</v>
      </c>
      <c r="Q70" s="12"/>
      <c r="R70">
        <f t="shared" si="2"/>
        <v>-839303047757866</v>
      </c>
      <c r="S70">
        <f t="shared" si="3"/>
        <v>-349818565847458</v>
      </c>
    </row>
    <row r="71" spans="1:19" x14ac:dyDescent="0.3">
      <c r="A71" s="2" t="s">
        <v>241</v>
      </c>
      <c r="B71" s="11" t="s">
        <v>138</v>
      </c>
      <c r="C71" s="2" t="str">
        <f t="shared" si="0"/>
        <v>PERIMETRO NORTE</v>
      </c>
      <c r="D71" s="2" t="s">
        <v>242</v>
      </c>
      <c r="E71" s="2" t="str">
        <f t="shared" si="1"/>
        <v>10.173.138.36</v>
      </c>
      <c r="F71" s="2" t="s">
        <v>184</v>
      </c>
      <c r="G71" s="2" t="s">
        <v>93</v>
      </c>
      <c r="H71" s="2" t="s">
        <v>238</v>
      </c>
      <c r="I71" s="2" t="s">
        <v>140</v>
      </c>
      <c r="J71" s="2" t="s">
        <v>141</v>
      </c>
      <c r="K71" s="2" t="s">
        <v>142</v>
      </c>
      <c r="L71" s="2" t="s">
        <v>79</v>
      </c>
      <c r="M71" s="8" t="s">
        <v>34</v>
      </c>
      <c r="N71" s="2" t="s">
        <v>35</v>
      </c>
      <c r="O71" s="2" t="s">
        <v>36</v>
      </c>
      <c r="P71" s="3" t="s">
        <v>37</v>
      </c>
      <c r="Q71" s="12"/>
      <c r="R71">
        <f t="shared" si="2"/>
        <v>-839295132342716</v>
      </c>
      <c r="S71">
        <f t="shared" si="3"/>
        <v>-34981281471018</v>
      </c>
    </row>
    <row r="72" spans="1:19" x14ac:dyDescent="0.3">
      <c r="A72" s="2" t="s">
        <v>243</v>
      </c>
      <c r="B72" s="11" t="s">
        <v>138</v>
      </c>
      <c r="C72" s="2" t="str">
        <f t="shared" si="0"/>
        <v>PERIMETRO NORTE</v>
      </c>
      <c r="D72" s="2" t="s">
        <v>244</v>
      </c>
      <c r="E72" s="2" t="str">
        <f t="shared" si="1"/>
        <v>10.173.138.37</v>
      </c>
      <c r="F72" s="2" t="s">
        <v>184</v>
      </c>
      <c r="G72" s="2" t="s">
        <v>139</v>
      </c>
      <c r="H72" s="2" t="s">
        <v>238</v>
      </c>
      <c r="I72" s="2" t="s">
        <v>140</v>
      </c>
      <c r="J72" s="2" t="s">
        <v>141</v>
      </c>
      <c r="K72" s="2" t="s">
        <v>142</v>
      </c>
      <c r="L72" s="2" t="s">
        <v>79</v>
      </c>
      <c r="M72" s="8" t="s">
        <v>34</v>
      </c>
      <c r="N72" s="2" t="s">
        <v>35</v>
      </c>
      <c r="O72" s="2" t="s">
        <v>36</v>
      </c>
      <c r="P72" s="3" t="s">
        <v>37</v>
      </c>
      <c r="Q72" s="12"/>
      <c r="R72">
        <f t="shared" si="2"/>
        <v>-839295026797205</v>
      </c>
      <c r="S72">
        <f t="shared" si="3"/>
        <v>-349812622211823</v>
      </c>
    </row>
    <row r="73" spans="1:19" x14ac:dyDescent="0.3">
      <c r="A73" s="2" t="s">
        <v>245</v>
      </c>
      <c r="B73" s="11" t="s">
        <v>138</v>
      </c>
      <c r="C73" s="2" t="str">
        <f t="shared" si="0"/>
        <v>PERIMETRO NORTE</v>
      </c>
      <c r="D73" s="2" t="s">
        <v>246</v>
      </c>
      <c r="E73" s="2" t="str">
        <f t="shared" si="1"/>
        <v>10.173.138.38</v>
      </c>
      <c r="F73" s="2" t="s">
        <v>184</v>
      </c>
      <c r="G73" s="2" t="s">
        <v>76</v>
      </c>
      <c r="H73" s="2" t="s">
        <v>132</v>
      </c>
      <c r="I73" s="2" t="s">
        <v>133</v>
      </c>
      <c r="J73" s="2" t="s">
        <v>134</v>
      </c>
      <c r="K73" s="2" t="s">
        <v>75</v>
      </c>
      <c r="L73" s="2" t="s">
        <v>79</v>
      </c>
      <c r="M73" s="8" t="s">
        <v>34</v>
      </c>
      <c r="N73" s="2" t="s">
        <v>35</v>
      </c>
      <c r="O73" s="2" t="s">
        <v>36</v>
      </c>
      <c r="P73" s="3" t="s">
        <v>37</v>
      </c>
      <c r="Q73" s="12"/>
      <c r="R73">
        <f t="shared" si="2"/>
        <v>-839293532346199</v>
      </c>
      <c r="S73">
        <f t="shared" si="3"/>
        <v>-349806928922715</v>
      </c>
    </row>
    <row r="74" spans="1:19" x14ac:dyDescent="0.3">
      <c r="A74" s="2" t="s">
        <v>247</v>
      </c>
      <c r="B74" s="11" t="s">
        <v>138</v>
      </c>
      <c r="C74" s="2" t="str">
        <f t="shared" si="0"/>
        <v>PERIMETRO NORTE</v>
      </c>
      <c r="D74" s="2" t="s">
        <v>248</v>
      </c>
      <c r="E74" s="2" t="str">
        <f t="shared" si="1"/>
        <v>10.173.138.39</v>
      </c>
      <c r="F74" s="2" t="s">
        <v>184</v>
      </c>
      <c r="G74" s="2" t="s">
        <v>152</v>
      </c>
      <c r="H74" s="2" t="s">
        <v>132</v>
      </c>
      <c r="I74" s="2" t="s">
        <v>133</v>
      </c>
      <c r="J74" s="2" t="s">
        <v>134</v>
      </c>
      <c r="K74" s="2" t="s">
        <v>75</v>
      </c>
      <c r="L74" s="2" t="s">
        <v>79</v>
      </c>
      <c r="M74" s="8" t="s">
        <v>34</v>
      </c>
      <c r="N74" s="2" t="s">
        <v>35</v>
      </c>
      <c r="O74" s="2" t="s">
        <v>36</v>
      </c>
      <c r="P74" s="3" t="s">
        <v>37</v>
      </c>
      <c r="Q74" s="12"/>
      <c r="R74">
        <f t="shared" si="2"/>
        <v>-839293316797384</v>
      </c>
      <c r="S74">
        <f t="shared" si="3"/>
        <v>-34980675500099</v>
      </c>
    </row>
    <row r="75" spans="1:19" x14ac:dyDescent="0.3">
      <c r="A75" s="2" t="s">
        <v>249</v>
      </c>
      <c r="B75" s="11" t="s">
        <v>138</v>
      </c>
      <c r="C75" s="2" t="str">
        <f t="shared" si="0"/>
        <v>PERIMETRO NOROESTE</v>
      </c>
      <c r="D75" s="2" t="s">
        <v>250</v>
      </c>
      <c r="E75" s="2" t="str">
        <f t="shared" si="1"/>
        <v>10.173.138.40</v>
      </c>
      <c r="F75" s="2" t="s">
        <v>184</v>
      </c>
      <c r="G75" s="2" t="s">
        <v>76</v>
      </c>
      <c r="H75" s="2" t="s">
        <v>251</v>
      </c>
      <c r="I75" s="2" t="s">
        <v>146</v>
      </c>
      <c r="J75" s="2" t="s">
        <v>147</v>
      </c>
      <c r="K75" s="2" t="s">
        <v>142</v>
      </c>
      <c r="L75" s="2" t="s">
        <v>79</v>
      </c>
      <c r="M75" s="8" t="s">
        <v>34</v>
      </c>
      <c r="N75" s="2" t="s">
        <v>35</v>
      </c>
      <c r="O75" s="2" t="s">
        <v>36</v>
      </c>
      <c r="P75" s="3" t="s">
        <v>37</v>
      </c>
      <c r="Q75" s="12"/>
      <c r="R75">
        <f t="shared" si="2"/>
        <v>-839292178708134</v>
      </c>
      <c r="S75">
        <f t="shared" si="3"/>
        <v>-349801626623871</v>
      </c>
    </row>
    <row r="76" spans="1:19" x14ac:dyDescent="0.3">
      <c r="A76" s="2" t="s">
        <v>252</v>
      </c>
      <c r="B76" s="11" t="s">
        <v>138</v>
      </c>
      <c r="C76" s="2" t="str">
        <f t="shared" si="0"/>
        <v>PERIMETRO NOROESTE</v>
      </c>
      <c r="D76" s="2" t="s">
        <v>253</v>
      </c>
      <c r="E76" s="2" t="str">
        <f t="shared" si="1"/>
        <v>10.173.138.41</v>
      </c>
      <c r="F76" s="2" t="s">
        <v>184</v>
      </c>
      <c r="G76" s="2" t="s">
        <v>152</v>
      </c>
      <c r="H76" s="2" t="s">
        <v>251</v>
      </c>
      <c r="I76" s="2" t="s">
        <v>146</v>
      </c>
      <c r="J76" s="2" t="s">
        <v>147</v>
      </c>
      <c r="K76" s="2" t="s">
        <v>142</v>
      </c>
      <c r="L76" s="2" t="s">
        <v>79</v>
      </c>
      <c r="M76" s="8" t="s">
        <v>34</v>
      </c>
      <c r="N76" s="2" t="s">
        <v>35</v>
      </c>
      <c r="O76" s="2" t="s">
        <v>36</v>
      </c>
      <c r="P76" s="3" t="s">
        <v>37</v>
      </c>
      <c r="Q76" s="12"/>
      <c r="R76">
        <f t="shared" si="2"/>
        <v>-839297373481041</v>
      </c>
      <c r="S76">
        <f t="shared" si="3"/>
        <v>-349801436896876</v>
      </c>
    </row>
    <row r="77" spans="1:19" x14ac:dyDescent="0.3">
      <c r="A77" s="2" t="s">
        <v>254</v>
      </c>
      <c r="B77" s="11" t="s">
        <v>138</v>
      </c>
      <c r="C77" s="2" t="str">
        <f t="shared" si="0"/>
        <v>PERIMETRO LESTE</v>
      </c>
      <c r="D77" s="2" t="s">
        <v>255</v>
      </c>
      <c r="E77" s="2" t="str">
        <f t="shared" si="1"/>
        <v>10.173.138.42</v>
      </c>
      <c r="F77" s="2" t="s">
        <v>184</v>
      </c>
      <c r="G77" s="2" t="s">
        <v>93</v>
      </c>
      <c r="H77" s="2" t="s">
        <v>251</v>
      </c>
      <c r="I77" s="2" t="s">
        <v>146</v>
      </c>
      <c r="J77" s="2" t="s">
        <v>147</v>
      </c>
      <c r="K77" s="2" t="s">
        <v>142</v>
      </c>
      <c r="L77" s="2" t="s">
        <v>79</v>
      </c>
      <c r="M77" s="8" t="s">
        <v>34</v>
      </c>
      <c r="N77" s="2" t="s">
        <v>35</v>
      </c>
      <c r="O77" s="2" t="s">
        <v>36</v>
      </c>
      <c r="P77" s="3" t="s">
        <v>37</v>
      </c>
      <c r="Q77" s="12"/>
      <c r="R77">
        <f t="shared" si="2"/>
        <v>-839326328164967</v>
      </c>
      <c r="S77">
        <f t="shared" si="3"/>
        <v>-349801388227018</v>
      </c>
    </row>
    <row r="78" spans="1:19" x14ac:dyDescent="0.3">
      <c r="A78" s="2" t="s">
        <v>256</v>
      </c>
      <c r="B78" s="11" t="s">
        <v>138</v>
      </c>
      <c r="C78" s="2" t="str">
        <f t="shared" ref="C78:C109" si="4">VLOOKUP(D78,BD_CCTV,5,FALSE)</f>
        <v>PERIMETRO LESTE</v>
      </c>
      <c r="D78" s="2" t="s">
        <v>257</v>
      </c>
      <c r="E78" s="2" t="str">
        <f t="shared" ref="E78:E109" si="5">VLOOKUP(D78,BD_CCTV,6,FALSE)</f>
        <v>10.173.138.43</v>
      </c>
      <c r="F78" s="2" t="s">
        <v>184</v>
      </c>
      <c r="G78" s="2" t="s">
        <v>139</v>
      </c>
      <c r="H78" s="2" t="s">
        <v>251</v>
      </c>
      <c r="I78" s="2" t="s">
        <v>146</v>
      </c>
      <c r="J78" s="2" t="s">
        <v>147</v>
      </c>
      <c r="K78" s="2" t="s">
        <v>142</v>
      </c>
      <c r="L78" s="2" t="s">
        <v>79</v>
      </c>
      <c r="M78" s="8" t="s">
        <v>34</v>
      </c>
      <c r="N78" s="2" t="s">
        <v>35</v>
      </c>
      <c r="O78" s="2" t="s">
        <v>36</v>
      </c>
      <c r="P78" s="3" t="s">
        <v>37</v>
      </c>
      <c r="Q78" s="12"/>
      <c r="R78">
        <f t="shared" ref="R78:R111" si="6">VLOOKUP(D78,BD_CCTV,7,FALSE)</f>
        <v>-83933020300717</v>
      </c>
      <c r="S78">
        <f t="shared" ref="S78:S111" si="7">VLOOKUP(D78,BD_CCTV,8,FALSE)</f>
        <v>-349801336781877</v>
      </c>
    </row>
    <row r="79" spans="1:19" x14ac:dyDescent="0.3">
      <c r="A79" s="2" t="s">
        <v>258</v>
      </c>
      <c r="B79" s="11" t="s">
        <v>138</v>
      </c>
      <c r="C79" s="2" t="str">
        <f t="shared" si="4"/>
        <v>PERIMETRO LESTE</v>
      </c>
      <c r="D79" s="2" t="s">
        <v>259</v>
      </c>
      <c r="E79" s="2" t="str">
        <f t="shared" si="5"/>
        <v>10.173.138.44</v>
      </c>
      <c r="F79" s="2" t="s">
        <v>184</v>
      </c>
      <c r="G79" s="2" t="s">
        <v>72</v>
      </c>
      <c r="H79" s="2" t="s">
        <v>251</v>
      </c>
      <c r="I79" s="2" t="s">
        <v>146</v>
      </c>
      <c r="J79" s="2" t="s">
        <v>147</v>
      </c>
      <c r="K79" s="2" t="s">
        <v>142</v>
      </c>
      <c r="L79" s="2" t="s">
        <v>79</v>
      </c>
      <c r="M79" s="8" t="s">
        <v>34</v>
      </c>
      <c r="N79" s="2" t="s">
        <v>35</v>
      </c>
      <c r="O79" s="2" t="s">
        <v>36</v>
      </c>
      <c r="P79" s="3" t="s">
        <v>37</v>
      </c>
      <c r="Q79" s="12"/>
      <c r="R79">
        <f t="shared" si="6"/>
        <v>-839406513622973</v>
      </c>
      <c r="S79">
        <f t="shared" si="7"/>
        <v>-349801043682096</v>
      </c>
    </row>
    <row r="80" spans="1:19" x14ac:dyDescent="0.3">
      <c r="A80" s="2" t="s">
        <v>260</v>
      </c>
      <c r="B80" s="11" t="s">
        <v>138</v>
      </c>
      <c r="C80" s="2" t="str">
        <f t="shared" si="4"/>
        <v>PERIMETRO LESTE</v>
      </c>
      <c r="D80" s="2" t="s">
        <v>261</v>
      </c>
      <c r="E80" s="2" t="str">
        <f t="shared" si="5"/>
        <v>10.173.138.45</v>
      </c>
      <c r="F80" s="2" t="s">
        <v>184</v>
      </c>
      <c r="G80" s="2" t="s">
        <v>207</v>
      </c>
      <c r="H80" s="2" t="s">
        <v>251</v>
      </c>
      <c r="I80" s="2" t="s">
        <v>146</v>
      </c>
      <c r="J80" s="2" t="s">
        <v>147</v>
      </c>
      <c r="K80" s="2" t="s">
        <v>142</v>
      </c>
      <c r="L80" s="2" t="s">
        <v>79</v>
      </c>
      <c r="M80" s="8" t="s">
        <v>34</v>
      </c>
      <c r="N80" s="2" t="s">
        <v>35</v>
      </c>
      <c r="O80" s="2" t="s">
        <v>36</v>
      </c>
      <c r="P80" s="3" t="s">
        <v>37</v>
      </c>
      <c r="Q80" s="12"/>
      <c r="R80">
        <f t="shared" si="6"/>
        <v>-83941019658437</v>
      </c>
      <c r="S80">
        <f t="shared" si="7"/>
        <v>-349800980066503</v>
      </c>
    </row>
    <row r="81" spans="1:19" x14ac:dyDescent="0.3">
      <c r="A81" s="2" t="s">
        <v>262</v>
      </c>
      <c r="B81" s="11" t="s">
        <v>138</v>
      </c>
      <c r="C81" s="2" t="str">
        <f t="shared" si="4"/>
        <v>PERIMETRO LESTE</v>
      </c>
      <c r="D81" s="2" t="s">
        <v>263</v>
      </c>
      <c r="E81" s="2" t="str">
        <f t="shared" si="5"/>
        <v>10.173.138.46</v>
      </c>
      <c r="F81" s="2" t="s">
        <v>184</v>
      </c>
      <c r="G81" s="2" t="s">
        <v>72</v>
      </c>
      <c r="H81" s="2" t="s">
        <v>185</v>
      </c>
      <c r="I81" s="2" t="s">
        <v>178</v>
      </c>
      <c r="J81" s="2" t="s">
        <v>179</v>
      </c>
      <c r="K81" s="2" t="s">
        <v>142</v>
      </c>
      <c r="L81" s="2" t="s">
        <v>79</v>
      </c>
      <c r="M81" s="8" t="s">
        <v>34</v>
      </c>
      <c r="N81" s="2" t="s">
        <v>35</v>
      </c>
      <c r="O81" s="2" t="s">
        <v>36</v>
      </c>
      <c r="P81" s="3" t="s">
        <v>37</v>
      </c>
      <c r="Q81" s="12"/>
      <c r="R81">
        <f t="shared" si="6"/>
        <v>-839451594361162</v>
      </c>
      <c r="S81">
        <f t="shared" si="7"/>
        <v>-349800717187963</v>
      </c>
    </row>
    <row r="82" spans="1:19" x14ac:dyDescent="0.3">
      <c r="A82" s="2" t="s">
        <v>264</v>
      </c>
      <c r="B82" s="11" t="s">
        <v>138</v>
      </c>
      <c r="C82" s="2" t="str">
        <f t="shared" si="4"/>
        <v>PERIMETRO LESTE</v>
      </c>
      <c r="D82" s="2" t="s">
        <v>265</v>
      </c>
      <c r="E82" s="2" t="str">
        <f t="shared" si="5"/>
        <v>10.173.138.47</v>
      </c>
      <c r="F82" s="2" t="s">
        <v>184</v>
      </c>
      <c r="G82" s="2" t="s">
        <v>207</v>
      </c>
      <c r="H82" s="2" t="s">
        <v>185</v>
      </c>
      <c r="I82" s="2" t="s">
        <v>178</v>
      </c>
      <c r="J82" s="2" t="s">
        <v>179</v>
      </c>
      <c r="K82" s="2" t="s">
        <v>142</v>
      </c>
      <c r="L82" s="2" t="s">
        <v>79</v>
      </c>
      <c r="M82" s="8" t="s">
        <v>34</v>
      </c>
      <c r="N82" s="2" t="s">
        <v>35</v>
      </c>
      <c r="O82" s="2" t="s">
        <v>36</v>
      </c>
      <c r="P82" s="3" t="s">
        <v>37</v>
      </c>
      <c r="Q82" s="12"/>
      <c r="R82">
        <f t="shared" si="6"/>
        <v>-839454070974403</v>
      </c>
      <c r="S82">
        <f t="shared" si="7"/>
        <v>-349800693494947</v>
      </c>
    </row>
    <row r="83" spans="1:19" x14ac:dyDescent="0.3">
      <c r="A83" s="2" t="s">
        <v>266</v>
      </c>
      <c r="B83" s="11" t="s">
        <v>138</v>
      </c>
      <c r="C83" s="2" t="str">
        <f t="shared" si="4"/>
        <v>ACESSO SL SERVIDOR</v>
      </c>
      <c r="D83" s="2" t="s">
        <v>267</v>
      </c>
      <c r="E83" s="2" t="str">
        <f t="shared" si="5"/>
        <v>10.173.138.48</v>
      </c>
      <c r="F83" s="2" t="s">
        <v>184</v>
      </c>
      <c r="G83" s="2" t="s">
        <v>152</v>
      </c>
      <c r="H83" s="2" t="s">
        <v>145</v>
      </c>
      <c r="I83" s="2" t="s">
        <v>150</v>
      </c>
      <c r="J83" s="2" t="s">
        <v>151</v>
      </c>
      <c r="K83" s="2" t="s">
        <v>75</v>
      </c>
      <c r="L83" s="2" t="s">
        <v>79</v>
      </c>
      <c r="M83" s="8" t="s">
        <v>34</v>
      </c>
      <c r="N83" s="2" t="s">
        <v>35</v>
      </c>
      <c r="O83" s="2" t="s">
        <v>36</v>
      </c>
      <c r="P83" s="3" t="s">
        <v>37</v>
      </c>
      <c r="Q83" s="12"/>
      <c r="R83">
        <f t="shared" si="6"/>
        <v>-839443627446032</v>
      </c>
      <c r="S83">
        <f t="shared" si="7"/>
        <v>-349807090975283</v>
      </c>
    </row>
    <row r="84" spans="1:19" x14ac:dyDescent="0.3">
      <c r="A84" s="2" t="s">
        <v>268</v>
      </c>
      <c r="B84" s="11" t="s">
        <v>138</v>
      </c>
      <c r="C84" s="2" t="str">
        <f t="shared" si="4"/>
        <v>ACESSO SUBSTAÇÃO 01</v>
      </c>
      <c r="D84" s="2" t="s">
        <v>269</v>
      </c>
      <c r="E84" s="2" t="str">
        <f t="shared" si="5"/>
        <v>10.173.138.49</v>
      </c>
      <c r="F84" s="2" t="s">
        <v>184</v>
      </c>
      <c r="G84" s="2" t="s">
        <v>76</v>
      </c>
      <c r="H84" s="2" t="s">
        <v>163</v>
      </c>
      <c r="I84" s="2" t="s">
        <v>164</v>
      </c>
      <c r="J84" s="2" t="s">
        <v>165</v>
      </c>
      <c r="K84" s="2" t="s">
        <v>75</v>
      </c>
      <c r="L84" s="2" t="s">
        <v>79</v>
      </c>
      <c r="M84" s="8" t="s">
        <v>34</v>
      </c>
      <c r="N84" s="2" t="s">
        <v>35</v>
      </c>
      <c r="O84" s="2" t="s">
        <v>36</v>
      </c>
      <c r="P84" s="3" t="s">
        <v>37</v>
      </c>
      <c r="Q84" s="12"/>
      <c r="R84">
        <f t="shared" si="6"/>
        <v>-83952257259798</v>
      </c>
      <c r="S84">
        <f t="shared" si="7"/>
        <v>-349813759953436</v>
      </c>
    </row>
    <row r="85" spans="1:19" x14ac:dyDescent="0.3">
      <c r="A85" s="2" t="s">
        <v>270</v>
      </c>
      <c r="B85" s="11" t="s">
        <v>138</v>
      </c>
      <c r="C85" s="2" t="str">
        <f t="shared" si="4"/>
        <v>ACESSO SUBSTAÇÃO</v>
      </c>
      <c r="D85" s="2" t="s">
        <v>271</v>
      </c>
      <c r="E85" s="2" t="str">
        <f t="shared" si="5"/>
        <v>10.173.138.50</v>
      </c>
      <c r="F85" s="2" t="s">
        <v>184</v>
      </c>
      <c r="G85" s="2" t="s">
        <v>152</v>
      </c>
      <c r="H85" s="2" t="s">
        <v>163</v>
      </c>
      <c r="I85" s="2" t="s">
        <v>164</v>
      </c>
      <c r="J85" s="2" t="s">
        <v>165</v>
      </c>
      <c r="K85" s="2" t="s">
        <v>75</v>
      </c>
      <c r="L85" s="2" t="s">
        <v>79</v>
      </c>
      <c r="M85" s="8" t="s">
        <v>34</v>
      </c>
      <c r="N85" s="2" t="s">
        <v>35</v>
      </c>
      <c r="O85" s="2" t="s">
        <v>36</v>
      </c>
      <c r="P85" s="3" t="s">
        <v>37</v>
      </c>
      <c r="Q85" s="12"/>
      <c r="R85">
        <f t="shared" si="6"/>
        <v>-839512425185933</v>
      </c>
      <c r="S85">
        <f t="shared" si="7"/>
        <v>-349814675015129</v>
      </c>
    </row>
    <row r="86" spans="1:19" x14ac:dyDescent="0.3">
      <c r="A86" s="2" t="s">
        <v>272</v>
      </c>
      <c r="B86" s="11" t="s">
        <v>138</v>
      </c>
      <c r="C86" s="2" t="str">
        <f t="shared" si="4"/>
        <v>ACESSO ARMAZEM</v>
      </c>
      <c r="D86" s="2" t="s">
        <v>273</v>
      </c>
      <c r="E86" s="2" t="str">
        <f t="shared" si="5"/>
        <v>10.173.138.51</v>
      </c>
      <c r="F86" s="2" t="s">
        <v>184</v>
      </c>
      <c r="G86" s="2" t="s">
        <v>93</v>
      </c>
      <c r="H86" s="2" t="s">
        <v>116</v>
      </c>
      <c r="I86" s="2" t="s">
        <v>117</v>
      </c>
      <c r="J86" s="2" t="s">
        <v>118</v>
      </c>
      <c r="K86" s="2" t="s">
        <v>75</v>
      </c>
      <c r="L86" s="2" t="s">
        <v>79</v>
      </c>
      <c r="M86" s="8" t="s">
        <v>34</v>
      </c>
      <c r="N86" s="2" t="s">
        <v>35</v>
      </c>
      <c r="O86" s="2" t="s">
        <v>36</v>
      </c>
      <c r="P86" s="3" t="s">
        <v>37</v>
      </c>
      <c r="Q86" s="12"/>
      <c r="R86">
        <f t="shared" si="6"/>
        <v>-839456529245095</v>
      </c>
      <c r="S86">
        <f t="shared" si="7"/>
        <v>-349821745840585</v>
      </c>
    </row>
    <row r="87" spans="1:19" x14ac:dyDescent="0.3">
      <c r="A87" s="2" t="s">
        <v>274</v>
      </c>
      <c r="B87" s="11" t="s">
        <v>138</v>
      </c>
      <c r="C87" s="2" t="str">
        <f t="shared" si="4"/>
        <v>ADMINISTRATIVO</v>
      </c>
      <c r="D87" s="2" t="s">
        <v>275</v>
      </c>
      <c r="E87" s="2" t="str">
        <f t="shared" si="5"/>
        <v>10.173.138.52</v>
      </c>
      <c r="F87" s="2" t="s">
        <v>184</v>
      </c>
      <c r="G87" s="2" t="s">
        <v>139</v>
      </c>
      <c r="H87" s="2" t="s">
        <v>116</v>
      </c>
      <c r="I87" s="2" t="s">
        <v>117</v>
      </c>
      <c r="J87" s="2" t="s">
        <v>118</v>
      </c>
      <c r="K87" s="2" t="s">
        <v>75</v>
      </c>
      <c r="L87" s="2" t="s">
        <v>79</v>
      </c>
      <c r="M87" s="8" t="s">
        <v>34</v>
      </c>
      <c r="N87" s="2" t="s">
        <v>35</v>
      </c>
      <c r="O87" s="2" t="s">
        <v>36</v>
      </c>
      <c r="P87" s="3" t="s">
        <v>37</v>
      </c>
      <c r="Q87" s="12"/>
      <c r="R87">
        <f t="shared" si="6"/>
        <v>-839413730161277</v>
      </c>
      <c r="S87">
        <f t="shared" si="7"/>
        <v>-349820640022284</v>
      </c>
    </row>
    <row r="88" spans="1:19" x14ac:dyDescent="0.3">
      <c r="A88" s="2" t="s">
        <v>276</v>
      </c>
      <c r="B88" s="11" t="s">
        <v>138</v>
      </c>
      <c r="C88" s="2" t="str">
        <f t="shared" si="4"/>
        <v>1 ANDAR LIMPEZA</v>
      </c>
      <c r="D88" s="2" t="s">
        <v>277</v>
      </c>
      <c r="E88" s="2" t="str">
        <f t="shared" si="5"/>
        <v>10.173.138.53</v>
      </c>
      <c r="F88" s="2" t="s">
        <v>184</v>
      </c>
      <c r="G88" s="2" t="s">
        <v>76</v>
      </c>
      <c r="H88" s="2" t="s">
        <v>82</v>
      </c>
      <c r="I88" s="2" t="s">
        <v>83</v>
      </c>
      <c r="J88" s="2" t="s">
        <v>84</v>
      </c>
      <c r="K88" s="2" t="s">
        <v>75</v>
      </c>
      <c r="L88" s="2" t="s">
        <v>79</v>
      </c>
      <c r="M88" s="8" t="s">
        <v>34</v>
      </c>
      <c r="N88" s="2" t="s">
        <v>35</v>
      </c>
      <c r="O88" s="2" t="s">
        <v>36</v>
      </c>
      <c r="P88" s="3" t="s">
        <v>37</v>
      </c>
      <c r="Q88" s="12"/>
      <c r="R88">
        <f t="shared" si="6"/>
        <v>-839373353596184</v>
      </c>
      <c r="S88">
        <f t="shared" si="7"/>
        <v>-349814741525487</v>
      </c>
    </row>
    <row r="89" spans="1:19" x14ac:dyDescent="0.3">
      <c r="A89" s="2" t="s">
        <v>278</v>
      </c>
      <c r="B89" s="11" t="s">
        <v>138</v>
      </c>
      <c r="C89" s="2" t="str">
        <f t="shared" si="4"/>
        <v>ACESSO A PORTARIA</v>
      </c>
      <c r="D89" s="2" t="s">
        <v>279</v>
      </c>
      <c r="E89" s="2" t="str">
        <f t="shared" si="5"/>
        <v>10.173.138.54</v>
      </c>
      <c r="F89" s="2" t="s">
        <v>184</v>
      </c>
      <c r="G89" s="2" t="s">
        <v>93</v>
      </c>
      <c r="H89" s="2" t="s">
        <v>132</v>
      </c>
      <c r="I89" s="2" t="s">
        <v>133</v>
      </c>
      <c r="J89" s="2" t="s">
        <v>134</v>
      </c>
      <c r="K89" s="2" t="s">
        <v>75</v>
      </c>
      <c r="L89" s="2" t="s">
        <v>79</v>
      </c>
      <c r="M89" s="8" t="s">
        <v>34</v>
      </c>
      <c r="N89" s="2" t="s">
        <v>35</v>
      </c>
      <c r="O89" s="2" t="s">
        <v>36</v>
      </c>
      <c r="P89" s="3" t="s">
        <v>37</v>
      </c>
      <c r="Q89" s="12"/>
      <c r="R89">
        <f t="shared" si="6"/>
        <v>-839297317822834</v>
      </c>
      <c r="S89">
        <f t="shared" si="7"/>
        <v>-349805841945756</v>
      </c>
    </row>
    <row r="90" spans="1:19" x14ac:dyDescent="0.3">
      <c r="A90" s="2" t="s">
        <v>280</v>
      </c>
      <c r="B90" s="11" t="s">
        <v>138</v>
      </c>
      <c r="C90" s="2" t="str">
        <f t="shared" si="4"/>
        <v>ACESSO A SALA CFTV</v>
      </c>
      <c r="D90" s="2" t="s">
        <v>281</v>
      </c>
      <c r="E90" s="2" t="str">
        <f t="shared" si="5"/>
        <v>10.173.138.55</v>
      </c>
      <c r="F90" s="2" t="s">
        <v>184</v>
      </c>
      <c r="G90" s="2" t="s">
        <v>139</v>
      </c>
      <c r="H90" s="2" t="s">
        <v>132</v>
      </c>
      <c r="I90" s="2" t="s">
        <v>133</v>
      </c>
      <c r="J90" s="2" t="s">
        <v>134</v>
      </c>
      <c r="K90" s="2" t="s">
        <v>75</v>
      </c>
      <c r="L90" s="2" t="s">
        <v>79</v>
      </c>
      <c r="M90" s="8" t="s">
        <v>34</v>
      </c>
      <c r="N90" s="2" t="s">
        <v>35</v>
      </c>
      <c r="O90" s="2" t="s">
        <v>36</v>
      </c>
      <c r="P90" s="3" t="s">
        <v>37</v>
      </c>
      <c r="Q90" s="12"/>
      <c r="R90">
        <f t="shared" si="6"/>
        <v>-839315960883087</v>
      </c>
      <c r="S90">
        <f t="shared" si="7"/>
        <v>-349806172327275</v>
      </c>
    </row>
    <row r="91" spans="1:19" x14ac:dyDescent="0.3">
      <c r="A91" s="2" t="s">
        <v>282</v>
      </c>
      <c r="B91" s="11" t="s">
        <v>138</v>
      </c>
      <c r="C91" s="2" t="str">
        <f t="shared" si="4"/>
        <v>CANCELA ENTRADA E SAIDA</v>
      </c>
      <c r="D91" s="2" t="s">
        <v>283</v>
      </c>
      <c r="E91" s="2" t="str">
        <f t="shared" si="5"/>
        <v>10.173.138.56</v>
      </c>
      <c r="F91" s="2" t="s">
        <v>184</v>
      </c>
      <c r="G91" s="2" t="s">
        <v>72</v>
      </c>
      <c r="H91" s="2" t="s">
        <v>132</v>
      </c>
      <c r="I91" s="2" t="s">
        <v>133</v>
      </c>
      <c r="J91" s="2" t="s">
        <v>134</v>
      </c>
      <c r="K91" s="2" t="s">
        <v>75</v>
      </c>
      <c r="L91" s="2" t="s">
        <v>79</v>
      </c>
      <c r="M91" s="8" t="s">
        <v>34</v>
      </c>
      <c r="N91" s="2" t="s">
        <v>35</v>
      </c>
      <c r="O91" s="2" t="s">
        <v>36</v>
      </c>
      <c r="P91" s="3" t="s">
        <v>37</v>
      </c>
      <c r="Q91" s="12"/>
      <c r="R91">
        <f t="shared" si="6"/>
        <v>-839299669944131</v>
      </c>
      <c r="S91">
        <f t="shared" si="7"/>
        <v>-34980491167101</v>
      </c>
    </row>
    <row r="92" spans="1:19" x14ac:dyDescent="0.3">
      <c r="A92" s="2" t="s">
        <v>284</v>
      </c>
      <c r="B92" s="11" t="s">
        <v>138</v>
      </c>
      <c r="C92" s="2" t="str">
        <f t="shared" si="4"/>
        <v>PATIO SILOS</v>
      </c>
      <c r="D92" s="2" t="s">
        <v>285</v>
      </c>
      <c r="E92" s="2" t="str">
        <f t="shared" si="5"/>
        <v>10.173.138.57</v>
      </c>
      <c r="F92" s="2" t="s">
        <v>184</v>
      </c>
      <c r="G92" s="2" t="s">
        <v>76</v>
      </c>
      <c r="H92" s="2" t="s">
        <v>286</v>
      </c>
      <c r="I92" s="2" t="s">
        <v>96</v>
      </c>
      <c r="J92" s="2" t="s">
        <v>97</v>
      </c>
      <c r="K92" s="2" t="s">
        <v>75</v>
      </c>
      <c r="L92" s="2" t="s">
        <v>79</v>
      </c>
      <c r="M92" s="8" t="s">
        <v>34</v>
      </c>
      <c r="N92" s="2" t="s">
        <v>35</v>
      </c>
      <c r="O92" s="2" t="s">
        <v>36</v>
      </c>
      <c r="P92" s="3" t="s">
        <v>37</v>
      </c>
      <c r="Q92" s="12"/>
      <c r="R92">
        <f t="shared" si="6"/>
        <v>-839335488470887</v>
      </c>
      <c r="S92">
        <f t="shared" si="7"/>
        <v>-349813679265949</v>
      </c>
    </row>
    <row r="93" spans="1:19" x14ac:dyDescent="0.3">
      <c r="A93" s="2" t="s">
        <v>287</v>
      </c>
      <c r="B93" s="11" t="s">
        <v>138</v>
      </c>
      <c r="C93" s="2" t="str">
        <f t="shared" si="4"/>
        <v>ESTEIRA</v>
      </c>
      <c r="D93" s="2" t="s">
        <v>288</v>
      </c>
      <c r="E93" s="2" t="str">
        <f t="shared" si="5"/>
        <v>10.173.138.58</v>
      </c>
      <c r="F93" s="2" t="s">
        <v>184</v>
      </c>
      <c r="G93" s="2" t="s">
        <v>152</v>
      </c>
      <c r="H93" s="2" t="s">
        <v>286</v>
      </c>
      <c r="I93" s="2" t="s">
        <v>96</v>
      </c>
      <c r="J93" s="2" t="s">
        <v>97</v>
      </c>
      <c r="K93" s="2" t="s">
        <v>75</v>
      </c>
      <c r="L93" s="2" t="s">
        <v>79</v>
      </c>
      <c r="M93" s="8" t="s">
        <v>34</v>
      </c>
      <c r="N93" s="2" t="s">
        <v>35</v>
      </c>
      <c r="O93" s="2" t="s">
        <v>36</v>
      </c>
      <c r="P93" s="3" t="s">
        <v>37</v>
      </c>
      <c r="Q93" s="12"/>
      <c r="R93">
        <f t="shared" si="6"/>
        <v>-839337123821898</v>
      </c>
      <c r="S93">
        <f t="shared" si="7"/>
        <v>-349814049474047</v>
      </c>
    </row>
    <row r="94" spans="1:19" x14ac:dyDescent="0.3">
      <c r="A94" s="2" t="s">
        <v>289</v>
      </c>
      <c r="B94" s="11" t="s">
        <v>138</v>
      </c>
      <c r="C94" s="2" t="str">
        <f t="shared" si="4"/>
        <v>ESTEIRA</v>
      </c>
      <c r="D94" s="2" t="s">
        <v>290</v>
      </c>
      <c r="E94" s="2" t="str">
        <f t="shared" si="5"/>
        <v>10.173.138.59</v>
      </c>
      <c r="F94" s="2" t="s">
        <v>184</v>
      </c>
      <c r="G94" s="2" t="s">
        <v>93</v>
      </c>
      <c r="H94" s="2" t="s">
        <v>286</v>
      </c>
      <c r="I94" s="2" t="s">
        <v>96</v>
      </c>
      <c r="J94" s="2" t="s">
        <v>97</v>
      </c>
      <c r="K94" s="2" t="s">
        <v>75</v>
      </c>
      <c r="L94" s="2" t="s">
        <v>79</v>
      </c>
      <c r="M94" s="8" t="s">
        <v>34</v>
      </c>
      <c r="N94" s="2" t="s">
        <v>35</v>
      </c>
      <c r="O94" s="2" t="s">
        <v>36</v>
      </c>
      <c r="P94" s="3" t="s">
        <v>37</v>
      </c>
      <c r="Q94" s="12"/>
      <c r="R94">
        <f t="shared" si="6"/>
        <v>-839266554788544</v>
      </c>
      <c r="S94">
        <f t="shared" si="7"/>
        <v>-349814473744811</v>
      </c>
    </row>
    <row r="95" spans="1:19" x14ac:dyDescent="0.3">
      <c r="A95" s="2" t="s">
        <v>291</v>
      </c>
      <c r="B95" s="11" t="s">
        <v>138</v>
      </c>
      <c r="C95" s="2" t="str">
        <f t="shared" si="4"/>
        <v>SUBSTAÇÃO ESTEIRA</v>
      </c>
      <c r="D95" s="2" t="s">
        <v>292</v>
      </c>
      <c r="E95" s="2" t="str">
        <f t="shared" si="5"/>
        <v>10.173.138.60</v>
      </c>
      <c r="F95" s="2" t="s">
        <v>184</v>
      </c>
      <c r="G95" s="2" t="s">
        <v>139</v>
      </c>
      <c r="H95" s="2" t="s">
        <v>286</v>
      </c>
      <c r="I95" s="2" t="s">
        <v>96</v>
      </c>
      <c r="J95" s="2" t="s">
        <v>97</v>
      </c>
      <c r="K95" s="2" t="s">
        <v>75</v>
      </c>
      <c r="L95" s="2" t="s">
        <v>79</v>
      </c>
      <c r="M95" s="8" t="s">
        <v>34</v>
      </c>
      <c r="N95" s="2" t="s">
        <v>35</v>
      </c>
      <c r="O95" s="2" t="s">
        <v>36</v>
      </c>
      <c r="P95" s="3" t="s">
        <v>37</v>
      </c>
      <c r="Q95" s="12"/>
      <c r="R95">
        <f t="shared" si="6"/>
        <v>-83925935512751</v>
      </c>
      <c r="S95">
        <f t="shared" si="7"/>
        <v>-349814593771777</v>
      </c>
    </row>
    <row r="96" spans="1:19" x14ac:dyDescent="0.3">
      <c r="A96" s="2" t="s">
        <v>293</v>
      </c>
      <c r="B96" s="11" t="s">
        <v>138</v>
      </c>
      <c r="C96" s="2" t="str">
        <f t="shared" si="4"/>
        <v>ESTEIRA</v>
      </c>
      <c r="D96" s="2" t="s">
        <v>294</v>
      </c>
      <c r="E96" s="2" t="str">
        <f t="shared" si="5"/>
        <v>10.173.138.61</v>
      </c>
      <c r="F96" s="2" t="s">
        <v>184</v>
      </c>
      <c r="G96" s="2" t="s">
        <v>72</v>
      </c>
      <c r="H96" s="2" t="s">
        <v>286</v>
      </c>
      <c r="I96" s="2" t="s">
        <v>96</v>
      </c>
      <c r="J96" s="2" t="s">
        <v>97</v>
      </c>
      <c r="K96" s="2" t="s">
        <v>75</v>
      </c>
      <c r="L96" s="2" t="s">
        <v>79</v>
      </c>
      <c r="M96" s="8" t="s">
        <v>34</v>
      </c>
      <c r="N96" s="2" t="s">
        <v>35</v>
      </c>
      <c r="O96" s="2" t="s">
        <v>36</v>
      </c>
      <c r="P96" s="3" t="s">
        <v>37</v>
      </c>
      <c r="Q96" s="12"/>
      <c r="R96">
        <f t="shared" si="6"/>
        <v>-839262134663708</v>
      </c>
      <c r="S96">
        <f t="shared" si="7"/>
        <v>-349813923460329</v>
      </c>
    </row>
    <row r="97" spans="1:19" x14ac:dyDescent="0.3">
      <c r="A97" s="2" t="s">
        <v>295</v>
      </c>
      <c r="B97" s="11" t="s">
        <v>138</v>
      </c>
      <c r="C97" s="2" t="str">
        <f t="shared" si="4"/>
        <v>ESTEIRA</v>
      </c>
      <c r="D97" s="2" t="s">
        <v>296</v>
      </c>
      <c r="E97" s="2" t="str">
        <f t="shared" si="5"/>
        <v>10.173.138.62</v>
      </c>
      <c r="F97" s="2" t="s">
        <v>184</v>
      </c>
      <c r="G97" s="2" t="s">
        <v>207</v>
      </c>
      <c r="H97" s="2" t="s">
        <v>297</v>
      </c>
      <c r="I97" s="2" t="s">
        <v>96</v>
      </c>
      <c r="J97" s="2" t="s">
        <v>97</v>
      </c>
      <c r="K97" s="2" t="s">
        <v>75</v>
      </c>
      <c r="L97" s="2" t="s">
        <v>79</v>
      </c>
      <c r="M97" s="8" t="s">
        <v>34</v>
      </c>
      <c r="N97" s="2" t="s">
        <v>35</v>
      </c>
      <c r="O97" s="2" t="s">
        <v>36</v>
      </c>
      <c r="P97" s="3" t="s">
        <v>37</v>
      </c>
      <c r="Q97" s="12"/>
      <c r="R97">
        <f t="shared" si="6"/>
        <v>-839219677751252</v>
      </c>
      <c r="S97">
        <f t="shared" si="7"/>
        <v>-349729365471461</v>
      </c>
    </row>
    <row r="98" spans="1:19" x14ac:dyDescent="0.3">
      <c r="A98" s="2" t="s">
        <v>298</v>
      </c>
      <c r="B98" s="11" t="s">
        <v>138</v>
      </c>
      <c r="C98" s="2" t="str">
        <f t="shared" si="4"/>
        <v>SUBSTAÇÃO ESTEIRA</v>
      </c>
      <c r="D98" s="2" t="s">
        <v>299</v>
      </c>
      <c r="E98" s="2" t="str">
        <f t="shared" si="5"/>
        <v>10.173.138.63</v>
      </c>
      <c r="F98" s="2" t="s">
        <v>184</v>
      </c>
      <c r="G98" s="2" t="s">
        <v>300</v>
      </c>
      <c r="H98" s="2" t="s">
        <v>297</v>
      </c>
      <c r="I98" s="2" t="s">
        <v>96</v>
      </c>
      <c r="J98" s="2" t="s">
        <v>97</v>
      </c>
      <c r="K98" s="2" t="s">
        <v>75</v>
      </c>
      <c r="L98" s="2" t="s">
        <v>79</v>
      </c>
      <c r="M98" s="8" t="s">
        <v>34</v>
      </c>
      <c r="N98" s="2" t="s">
        <v>35</v>
      </c>
      <c r="O98" s="2" t="s">
        <v>36</v>
      </c>
      <c r="P98" s="3" t="s">
        <v>37</v>
      </c>
      <c r="Q98" s="12"/>
      <c r="R98">
        <f t="shared" si="6"/>
        <v>-839223150563182</v>
      </c>
      <c r="S98">
        <f t="shared" si="7"/>
        <v>-349728613716107</v>
      </c>
    </row>
    <row r="99" spans="1:19" x14ac:dyDescent="0.3">
      <c r="A99" s="2" t="s">
        <v>301</v>
      </c>
      <c r="B99" s="11" t="s">
        <v>138</v>
      </c>
      <c r="C99" s="2" t="str">
        <f t="shared" si="4"/>
        <v>ESTEIRA</v>
      </c>
      <c r="D99" s="2" t="s">
        <v>302</v>
      </c>
      <c r="E99" s="2" t="str">
        <f t="shared" si="5"/>
        <v>10.173.138.64</v>
      </c>
      <c r="F99" s="2" t="s">
        <v>184</v>
      </c>
      <c r="G99" s="2" t="s">
        <v>303</v>
      </c>
      <c r="H99" s="2" t="s">
        <v>297</v>
      </c>
      <c r="I99" s="2" t="s">
        <v>96</v>
      </c>
      <c r="J99" s="2" t="s">
        <v>97</v>
      </c>
      <c r="K99" s="2" t="s">
        <v>75</v>
      </c>
      <c r="L99" s="2" t="s">
        <v>79</v>
      </c>
      <c r="M99" s="8" t="s">
        <v>34</v>
      </c>
      <c r="N99" s="2" t="s">
        <v>35</v>
      </c>
      <c r="O99" s="2" t="s">
        <v>36</v>
      </c>
      <c r="P99" s="3" t="s">
        <v>37</v>
      </c>
      <c r="Q99" s="12"/>
      <c r="R99">
        <f t="shared" si="6"/>
        <v>-839216822157361</v>
      </c>
      <c r="S99">
        <f t="shared" si="7"/>
        <v>-349728391752068</v>
      </c>
    </row>
    <row r="100" spans="1:19" x14ac:dyDescent="0.3">
      <c r="A100" s="2" t="s">
        <v>304</v>
      </c>
      <c r="B100" s="11" t="s">
        <v>138</v>
      </c>
      <c r="C100" s="2" t="str">
        <f t="shared" si="4"/>
        <v>ACESSO A SUBSTAÇÃO 2</v>
      </c>
      <c r="D100" s="2" t="s">
        <v>305</v>
      </c>
      <c r="E100" s="2" t="str">
        <f t="shared" si="5"/>
        <v>10.173.138.65</v>
      </c>
      <c r="F100" s="2" t="s">
        <v>184</v>
      </c>
      <c r="G100" s="2" t="s">
        <v>306</v>
      </c>
      <c r="H100" s="2" t="s">
        <v>297</v>
      </c>
      <c r="I100" s="2" t="s">
        <v>96</v>
      </c>
      <c r="J100" s="2" t="s">
        <v>97</v>
      </c>
      <c r="K100" s="2" t="s">
        <v>75</v>
      </c>
      <c r="L100" s="2" t="s">
        <v>79</v>
      </c>
      <c r="M100" s="8" t="s">
        <v>34</v>
      </c>
      <c r="N100" s="2" t="s">
        <v>35</v>
      </c>
      <c r="O100" s="2" t="s">
        <v>36</v>
      </c>
      <c r="P100" s="3" t="s">
        <v>37</v>
      </c>
      <c r="Q100" s="12"/>
      <c r="R100">
        <f t="shared" si="6"/>
        <v>-839392819496571</v>
      </c>
      <c r="S100">
        <f t="shared" si="7"/>
        <v>-349818753110349</v>
      </c>
    </row>
    <row r="101" spans="1:19" x14ac:dyDescent="0.3">
      <c r="A101" s="2" t="s">
        <v>307</v>
      </c>
      <c r="B101" s="11" t="s">
        <v>138</v>
      </c>
      <c r="C101" s="2" t="str">
        <f t="shared" si="4"/>
        <v>SALA CFTV</v>
      </c>
      <c r="D101" s="2" t="s">
        <v>308</v>
      </c>
      <c r="E101" s="2" t="str">
        <f t="shared" si="5"/>
        <v>10.173.138.66</v>
      </c>
      <c r="F101" s="2" t="s">
        <v>184</v>
      </c>
      <c r="G101" s="2" t="s">
        <v>207</v>
      </c>
      <c r="H101" s="2" t="s">
        <v>132</v>
      </c>
      <c r="I101" s="2" t="s">
        <v>133</v>
      </c>
      <c r="J101" s="2" t="s">
        <v>134</v>
      </c>
      <c r="K101" s="2" t="s">
        <v>75</v>
      </c>
      <c r="L101" s="2" t="s">
        <v>79</v>
      </c>
      <c r="M101" s="8" t="s">
        <v>34</v>
      </c>
      <c r="N101" s="2" t="s">
        <v>35</v>
      </c>
      <c r="O101" s="2" t="s">
        <v>36</v>
      </c>
      <c r="P101" s="3" t="s">
        <v>37</v>
      </c>
      <c r="Q101" s="12"/>
      <c r="R101">
        <f t="shared" si="6"/>
        <v>-839303952458643</v>
      </c>
      <c r="S101">
        <f t="shared" si="7"/>
        <v>-349805856772247</v>
      </c>
    </row>
    <row r="102" spans="1:19" x14ac:dyDescent="0.3">
      <c r="A102" s="2" t="s">
        <v>309</v>
      </c>
      <c r="B102" s="11" t="s">
        <v>138</v>
      </c>
      <c r="C102" s="2" t="str">
        <f t="shared" si="4"/>
        <v>ENTRADA DA PRODUÇÃO</v>
      </c>
      <c r="D102" s="2" t="s">
        <v>310</v>
      </c>
      <c r="E102" s="2" t="str">
        <f t="shared" si="5"/>
        <v>10.173.138.67</v>
      </c>
      <c r="F102" s="2" t="s">
        <v>184</v>
      </c>
      <c r="G102" s="2" t="s">
        <v>76</v>
      </c>
      <c r="H102" s="2" t="s">
        <v>95</v>
      </c>
      <c r="I102" s="2" t="s">
        <v>96</v>
      </c>
      <c r="J102" s="2" t="s">
        <v>97</v>
      </c>
      <c r="K102" s="2" t="s">
        <v>75</v>
      </c>
      <c r="L102" s="2" t="s">
        <v>79</v>
      </c>
      <c r="M102" s="8" t="s">
        <v>34</v>
      </c>
      <c r="N102" s="2" t="s">
        <v>35</v>
      </c>
      <c r="O102" s="2" t="s">
        <v>36</v>
      </c>
      <c r="P102" s="3" t="s">
        <v>37</v>
      </c>
      <c r="Q102" s="12"/>
      <c r="R102">
        <f t="shared" si="6"/>
        <v>-839386309669166</v>
      </c>
      <c r="S102">
        <f t="shared" si="7"/>
        <v>-349819690978019</v>
      </c>
    </row>
    <row r="103" spans="1:19" x14ac:dyDescent="0.3">
      <c r="A103" s="2" t="s">
        <v>311</v>
      </c>
      <c r="B103" s="11" t="s">
        <v>138</v>
      </c>
      <c r="C103" s="2" t="str">
        <f t="shared" si="4"/>
        <v>ENTRADA DA LOGISTICA</v>
      </c>
      <c r="D103" s="2" t="s">
        <v>312</v>
      </c>
      <c r="E103" s="2" t="str">
        <f t="shared" si="5"/>
        <v>10.173.138.68</v>
      </c>
      <c r="F103" s="2" t="s">
        <v>184</v>
      </c>
      <c r="G103" s="2" t="s">
        <v>207</v>
      </c>
      <c r="H103" s="2" t="s">
        <v>116</v>
      </c>
      <c r="I103" s="2" t="s">
        <v>117</v>
      </c>
      <c r="J103" s="2" t="s">
        <v>118</v>
      </c>
      <c r="K103" s="2" t="s">
        <v>75</v>
      </c>
      <c r="L103" s="2" t="s">
        <v>79</v>
      </c>
      <c r="M103" s="8" t="s">
        <v>34</v>
      </c>
      <c r="N103" s="2" t="s">
        <v>35</v>
      </c>
      <c r="O103" s="2" t="s">
        <v>36</v>
      </c>
      <c r="P103" s="3" t="s">
        <v>37</v>
      </c>
      <c r="Q103" s="12"/>
      <c r="R103">
        <f t="shared" si="6"/>
        <v>-839445057102618</v>
      </c>
      <c r="S103">
        <f t="shared" si="7"/>
        <v>-349821714192017</v>
      </c>
    </row>
    <row r="104" spans="1:19" x14ac:dyDescent="0.3">
      <c r="A104" s="2" t="s">
        <v>313</v>
      </c>
      <c r="B104" s="11" t="s">
        <v>138</v>
      </c>
      <c r="C104" s="2" t="str">
        <f t="shared" si="4"/>
        <v>REFEITORIO</v>
      </c>
      <c r="D104" s="2" t="s">
        <v>314</v>
      </c>
      <c r="E104" s="2" t="str">
        <f t="shared" si="5"/>
        <v>10.173.138.70</v>
      </c>
      <c r="F104" s="2" t="s">
        <v>184</v>
      </c>
      <c r="G104" s="2" t="s">
        <v>76</v>
      </c>
      <c r="H104" s="2" t="s">
        <v>159</v>
      </c>
      <c r="I104" s="2" t="s">
        <v>160</v>
      </c>
      <c r="J104" s="2" t="s">
        <v>161</v>
      </c>
      <c r="K104" s="2" t="s">
        <v>75</v>
      </c>
      <c r="L104" s="2" t="s">
        <v>79</v>
      </c>
      <c r="M104" s="8" t="s">
        <v>34</v>
      </c>
      <c r="N104" s="2" t="s">
        <v>35</v>
      </c>
      <c r="O104" s="2" t="s">
        <v>36</v>
      </c>
      <c r="P104" s="3" t="s">
        <v>37</v>
      </c>
      <c r="Q104" s="12"/>
      <c r="R104">
        <f t="shared" si="6"/>
        <v>-839460505491663</v>
      </c>
      <c r="S104">
        <f t="shared" si="7"/>
        <v>-349810337899106</v>
      </c>
    </row>
    <row r="105" spans="1:19" x14ac:dyDescent="0.3">
      <c r="A105" s="2" t="s">
        <v>315</v>
      </c>
      <c r="B105" s="11" t="s">
        <v>138</v>
      </c>
      <c r="C105" s="2" t="str">
        <f t="shared" si="4"/>
        <v>REFEITORIO ACESSO A COZINHA</v>
      </c>
      <c r="D105" s="2" t="s">
        <v>316</v>
      </c>
      <c r="E105" s="2" t="str">
        <f t="shared" si="5"/>
        <v>10.173.138.71</v>
      </c>
      <c r="F105" s="2" t="s">
        <v>184</v>
      </c>
      <c r="G105" s="2" t="s">
        <v>152</v>
      </c>
      <c r="H105" s="2" t="s">
        <v>159</v>
      </c>
      <c r="I105" s="2" t="s">
        <v>160</v>
      </c>
      <c r="J105" s="2" t="s">
        <v>161</v>
      </c>
      <c r="K105" s="2" t="s">
        <v>75</v>
      </c>
      <c r="L105" s="2" t="s">
        <v>79</v>
      </c>
      <c r="M105" s="8" t="s">
        <v>34</v>
      </c>
      <c r="N105" s="2" t="s">
        <v>35</v>
      </c>
      <c r="O105" s="2" t="s">
        <v>36</v>
      </c>
      <c r="P105" s="3" t="s">
        <v>37</v>
      </c>
      <c r="Q105" s="12"/>
      <c r="R105">
        <f t="shared" si="6"/>
        <v>-839462491002371</v>
      </c>
      <c r="S105">
        <f t="shared" si="7"/>
        <v>-349809333608102</v>
      </c>
    </row>
    <row r="106" spans="1:19" x14ac:dyDescent="0.3">
      <c r="A106" s="2" t="s">
        <v>317</v>
      </c>
      <c r="B106" s="11" t="s">
        <v>138</v>
      </c>
      <c r="C106" s="2" t="str">
        <f t="shared" si="4"/>
        <v>PATIO DPA EXTERNO</v>
      </c>
      <c r="D106" s="2" t="s">
        <v>318</v>
      </c>
      <c r="E106" s="2" t="str">
        <f t="shared" si="5"/>
        <v>10.173.138.72</v>
      </c>
      <c r="F106" s="2" t="s">
        <v>184</v>
      </c>
      <c r="G106" s="2" t="s">
        <v>303</v>
      </c>
      <c r="H106" s="2" t="s">
        <v>116</v>
      </c>
      <c r="I106" s="2" t="s">
        <v>117</v>
      </c>
      <c r="J106" s="2" t="s">
        <v>118</v>
      </c>
      <c r="K106" s="2" t="s">
        <v>75</v>
      </c>
      <c r="L106" s="2" t="s">
        <v>79</v>
      </c>
      <c r="M106" s="8" t="s">
        <v>34</v>
      </c>
      <c r="N106" s="2" t="s">
        <v>35</v>
      </c>
      <c r="O106" s="2" t="s">
        <v>36</v>
      </c>
      <c r="P106" s="3" t="s">
        <v>37</v>
      </c>
      <c r="Q106" s="12"/>
      <c r="R106">
        <f t="shared" si="6"/>
        <v>-839456506803536</v>
      </c>
      <c r="S106">
        <f t="shared" si="7"/>
        <v>-349821960909111</v>
      </c>
    </row>
    <row r="107" spans="1:19" x14ac:dyDescent="0.3">
      <c r="A107" s="2" t="s">
        <v>319</v>
      </c>
      <c r="B107" s="11" t="s">
        <v>138</v>
      </c>
      <c r="C107" s="2" t="str">
        <f t="shared" si="4"/>
        <v>PATIO DPA INTERNO</v>
      </c>
      <c r="D107" s="2" t="s">
        <v>320</v>
      </c>
      <c r="E107" s="2" t="str">
        <f t="shared" si="5"/>
        <v>10.173.138.73</v>
      </c>
      <c r="F107" s="2" t="s">
        <v>184</v>
      </c>
      <c r="G107" s="2" t="s">
        <v>306</v>
      </c>
      <c r="H107" s="2" t="s">
        <v>116</v>
      </c>
      <c r="I107" s="2" t="s">
        <v>117</v>
      </c>
      <c r="J107" s="2" t="s">
        <v>118</v>
      </c>
      <c r="K107" s="2" t="s">
        <v>75</v>
      </c>
      <c r="L107" s="2" t="s">
        <v>79</v>
      </c>
      <c r="M107" s="8" t="s">
        <v>34</v>
      </c>
      <c r="N107" s="2" t="s">
        <v>35</v>
      </c>
      <c r="O107" s="2" t="s">
        <v>36</v>
      </c>
      <c r="P107" s="3" t="s">
        <v>37</v>
      </c>
      <c r="Q107" s="12"/>
      <c r="R107">
        <f t="shared" si="6"/>
        <v>-839440767120592</v>
      </c>
      <c r="S107">
        <f t="shared" si="7"/>
        <v>-349820255120134</v>
      </c>
    </row>
    <row r="108" spans="1:19" x14ac:dyDescent="0.3">
      <c r="A108" s="2" t="s">
        <v>321</v>
      </c>
      <c r="B108" s="11" t="s">
        <v>138</v>
      </c>
      <c r="C108" s="2" t="str">
        <f t="shared" si="4"/>
        <v>ENTRADA BALANÇA</v>
      </c>
      <c r="D108" s="2" t="s">
        <v>322</v>
      </c>
      <c r="E108" s="2" t="str">
        <f t="shared" si="5"/>
        <v>10.173.138.76</v>
      </c>
      <c r="F108" s="2" t="s">
        <v>184</v>
      </c>
      <c r="G108" s="2" t="s">
        <v>76</v>
      </c>
      <c r="H108" s="2" t="s">
        <v>323</v>
      </c>
      <c r="I108" s="2" t="s">
        <v>175</v>
      </c>
      <c r="J108" s="2" t="s">
        <v>176</v>
      </c>
      <c r="K108" s="2" t="s">
        <v>142</v>
      </c>
      <c r="L108" s="2" t="s">
        <v>79</v>
      </c>
      <c r="M108" s="8" t="s">
        <v>34</v>
      </c>
      <c r="N108" s="2" t="s">
        <v>35</v>
      </c>
      <c r="O108" s="2" t="s">
        <v>36</v>
      </c>
      <c r="P108" s="3" t="s">
        <v>37</v>
      </c>
      <c r="Q108" s="12"/>
      <c r="R108">
        <f t="shared" si="6"/>
        <v>-839493702105934</v>
      </c>
      <c r="S108">
        <f t="shared" si="7"/>
        <v>-349807526866276</v>
      </c>
    </row>
    <row r="109" spans="1:19" x14ac:dyDescent="0.3">
      <c r="A109" s="2" t="s">
        <v>324</v>
      </c>
      <c r="B109" s="11" t="s">
        <v>138</v>
      </c>
      <c r="C109" s="2" t="str">
        <f t="shared" si="4"/>
        <v>ENTRADA BALANÇA</v>
      </c>
      <c r="D109" s="2" t="s">
        <v>325</v>
      </c>
      <c r="E109" s="2" t="str">
        <f t="shared" si="5"/>
        <v>10.173.138.77</v>
      </c>
      <c r="F109" s="2" t="s">
        <v>184</v>
      </c>
      <c r="G109" s="2" t="s">
        <v>152</v>
      </c>
      <c r="H109" s="2" t="s">
        <v>323</v>
      </c>
      <c r="I109" s="2" t="s">
        <v>175</v>
      </c>
      <c r="J109" s="2" t="s">
        <v>176</v>
      </c>
      <c r="K109" s="2" t="s">
        <v>142</v>
      </c>
      <c r="L109" s="2" t="s">
        <v>79</v>
      </c>
      <c r="M109" s="8" t="s">
        <v>34</v>
      </c>
      <c r="N109" s="2" t="s">
        <v>35</v>
      </c>
      <c r="O109" s="2" t="s">
        <v>36</v>
      </c>
      <c r="P109" s="3" t="s">
        <v>37</v>
      </c>
      <c r="Q109" s="12"/>
      <c r="R109">
        <f t="shared" si="6"/>
        <v>-839500289397036</v>
      </c>
      <c r="S109">
        <f t="shared" si="7"/>
        <v>-349810900746526</v>
      </c>
    </row>
    <row r="110" spans="1:19" x14ac:dyDescent="0.3">
      <c r="A110" s="2" t="s">
        <v>326</v>
      </c>
      <c r="B110" s="11" t="s">
        <v>138</v>
      </c>
      <c r="C110" s="2" t="str">
        <f t="shared" ref="C110:C111" si="8">VLOOKUP(D110,BD_CCTV,5,FALSE)</f>
        <v>SAIDA BALANÇA</v>
      </c>
      <c r="D110" s="2" t="s">
        <v>327</v>
      </c>
      <c r="E110" s="2" t="str">
        <f t="shared" ref="E110:E111" si="9">VLOOKUP(D110,BD_CCTV,6,FALSE)</f>
        <v>10.173.138.78</v>
      </c>
      <c r="F110" s="2" t="s">
        <v>184</v>
      </c>
      <c r="G110" s="2" t="s">
        <v>93</v>
      </c>
      <c r="H110" s="2" t="s">
        <v>323</v>
      </c>
      <c r="I110" s="2" t="s">
        <v>175</v>
      </c>
      <c r="J110" s="2" t="s">
        <v>176</v>
      </c>
      <c r="K110" s="2" t="s">
        <v>142</v>
      </c>
      <c r="L110" s="2" t="s">
        <v>79</v>
      </c>
      <c r="M110" s="8" t="s">
        <v>34</v>
      </c>
      <c r="N110" s="2" t="s">
        <v>35</v>
      </c>
      <c r="O110" s="2" t="s">
        <v>36</v>
      </c>
      <c r="P110" s="3" t="s">
        <v>37</v>
      </c>
      <c r="Q110" s="12"/>
      <c r="R110">
        <f t="shared" si="6"/>
        <v>-839509764637999</v>
      </c>
      <c r="S110">
        <f t="shared" si="7"/>
        <v>-349810808339336</v>
      </c>
    </row>
    <row r="111" spans="1:19" x14ac:dyDescent="0.3">
      <c r="A111" s="2" t="s">
        <v>328</v>
      </c>
      <c r="B111" s="11" t="s">
        <v>138</v>
      </c>
      <c r="C111" s="2" t="str">
        <f t="shared" si="8"/>
        <v>SAIDA BALANÇA</v>
      </c>
      <c r="D111" s="2" t="s">
        <v>329</v>
      </c>
      <c r="E111" s="2" t="str">
        <f t="shared" si="9"/>
        <v>10.173.138.79</v>
      </c>
      <c r="F111" s="2" t="s">
        <v>184</v>
      </c>
      <c r="G111" s="2" t="s">
        <v>139</v>
      </c>
      <c r="H111" s="2" t="s">
        <v>323</v>
      </c>
      <c r="I111" s="2" t="s">
        <v>175</v>
      </c>
      <c r="J111" s="2" t="s">
        <v>176</v>
      </c>
      <c r="K111" s="2" t="s">
        <v>142</v>
      </c>
      <c r="L111" s="2" t="s">
        <v>79</v>
      </c>
      <c r="M111" s="8" t="s">
        <v>34</v>
      </c>
      <c r="N111" s="2" t="s">
        <v>35</v>
      </c>
      <c r="O111" s="2" t="s">
        <v>36</v>
      </c>
      <c r="P111" s="3" t="s">
        <v>37</v>
      </c>
      <c r="Q111" s="12"/>
      <c r="R111">
        <f t="shared" si="6"/>
        <v>-839507339335804</v>
      </c>
      <c r="S111">
        <f t="shared" si="7"/>
        <v>-349807447072832</v>
      </c>
    </row>
    <row r="112" spans="1:19" x14ac:dyDescent="0.3">
      <c r="K112" s="11"/>
    </row>
  </sheetData>
  <mergeCells count="6">
    <mergeCell ref="A1:R1"/>
    <mergeCell ref="A6:R6"/>
    <mergeCell ref="A4:R4"/>
    <mergeCell ref="A2:R2"/>
    <mergeCell ref="A3:R3"/>
    <mergeCell ref="A5: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"/>
  <sheetViews>
    <sheetView showGridLines="0" workbookViewId="0"/>
  </sheetViews>
  <sheetFormatPr defaultColWidth="34.44140625" defaultRowHeight="14.4" x14ac:dyDescent="0.3"/>
  <cols>
    <col min="1" max="1" width="24.88671875" customWidth="1"/>
    <col min="2" max="2" width="16.77734375" customWidth="1"/>
    <col min="3" max="3" width="27.6640625" customWidth="1"/>
    <col min="4" max="4" width="26.44140625" customWidth="1"/>
    <col min="5" max="5" width="32.88671875" customWidth="1"/>
    <col min="6" max="6" width="18" customWidth="1"/>
    <col min="7" max="7" width="9.44140625" customWidth="1"/>
    <col min="8" max="8" width="30.6640625" customWidth="1"/>
  </cols>
  <sheetData>
    <row r="1" spans="1:8" ht="18" x14ac:dyDescent="0.35">
      <c r="A1" s="33" t="s">
        <v>330</v>
      </c>
      <c r="B1" s="29"/>
      <c r="C1" s="29"/>
      <c r="D1" s="29"/>
      <c r="E1" s="29"/>
      <c r="F1" s="29"/>
      <c r="G1" s="29"/>
      <c r="H1" s="29"/>
    </row>
    <row r="3" spans="1:8" x14ac:dyDescent="0.3">
      <c r="A3" s="6" t="s">
        <v>36</v>
      </c>
      <c r="B3" s="6" t="s">
        <v>331</v>
      </c>
      <c r="C3" s="6" t="s">
        <v>332</v>
      </c>
      <c r="D3" s="6" t="s">
        <v>333</v>
      </c>
      <c r="E3" s="6" t="s">
        <v>334</v>
      </c>
      <c r="F3" s="6" t="s">
        <v>335</v>
      </c>
      <c r="G3" s="6" t="s">
        <v>20</v>
      </c>
      <c r="H3" s="6" t="s">
        <v>21</v>
      </c>
    </row>
    <row r="4" spans="1:8" x14ac:dyDescent="0.3">
      <c r="A4" s="2" t="s">
        <v>336</v>
      </c>
      <c r="B4" s="2" t="s">
        <v>337</v>
      </c>
      <c r="C4" s="2" t="s">
        <v>60</v>
      </c>
      <c r="D4" s="2" t="s">
        <v>90</v>
      </c>
      <c r="E4" s="2" t="s">
        <v>338</v>
      </c>
      <c r="F4" s="2" t="s">
        <v>339</v>
      </c>
      <c r="G4" s="3" t="s">
        <v>37</v>
      </c>
      <c r="H4" s="2" t="s">
        <v>340</v>
      </c>
    </row>
    <row r="5" spans="1:8" x14ac:dyDescent="0.3">
      <c r="A5" s="2" t="s">
        <v>341</v>
      </c>
      <c r="B5" s="2" t="s">
        <v>337</v>
      </c>
      <c r="C5" s="2" t="s">
        <v>60</v>
      </c>
      <c r="D5" s="2" t="s">
        <v>90</v>
      </c>
      <c r="E5" s="2" t="s">
        <v>338</v>
      </c>
      <c r="F5" s="2" t="s">
        <v>339</v>
      </c>
      <c r="G5" s="4" t="s">
        <v>342</v>
      </c>
      <c r="H5" s="2" t="s">
        <v>343</v>
      </c>
    </row>
    <row r="6" spans="1:8" x14ac:dyDescent="0.3">
      <c r="A6" s="2" t="s">
        <v>344</v>
      </c>
      <c r="B6" s="2" t="s">
        <v>337</v>
      </c>
      <c r="C6" s="2" t="s">
        <v>60</v>
      </c>
      <c r="D6" s="2" t="s">
        <v>90</v>
      </c>
      <c r="E6" s="2" t="s">
        <v>338</v>
      </c>
      <c r="F6" s="2" t="s">
        <v>339</v>
      </c>
      <c r="G6" s="4" t="s">
        <v>342</v>
      </c>
      <c r="H6" s="2" t="s">
        <v>343</v>
      </c>
    </row>
    <row r="7" spans="1:8" x14ac:dyDescent="0.3">
      <c r="A7" s="2" t="s">
        <v>345</v>
      </c>
      <c r="B7" s="2" t="s">
        <v>337</v>
      </c>
      <c r="C7" s="2" t="s">
        <v>155</v>
      </c>
      <c r="D7" s="2" t="s">
        <v>90</v>
      </c>
      <c r="E7" s="2" t="s">
        <v>338</v>
      </c>
      <c r="F7" s="2" t="s">
        <v>339</v>
      </c>
      <c r="G7" s="4" t="s">
        <v>342</v>
      </c>
      <c r="H7" s="2" t="s">
        <v>346</v>
      </c>
    </row>
    <row r="8" spans="1:8" x14ac:dyDescent="0.3">
      <c r="A8" s="2" t="s">
        <v>347</v>
      </c>
      <c r="B8" s="2" t="s">
        <v>337</v>
      </c>
      <c r="C8" s="2" t="s">
        <v>116</v>
      </c>
      <c r="D8" s="2" t="s">
        <v>90</v>
      </c>
      <c r="E8" s="2" t="s">
        <v>338</v>
      </c>
      <c r="F8" s="2" t="s">
        <v>339</v>
      </c>
      <c r="G8" s="3" t="s">
        <v>37</v>
      </c>
      <c r="H8" s="2" t="s">
        <v>348</v>
      </c>
    </row>
    <row r="9" spans="1:8" x14ac:dyDescent="0.3">
      <c r="A9" s="2" t="s">
        <v>349</v>
      </c>
      <c r="B9" s="2" t="s">
        <v>337</v>
      </c>
      <c r="C9" s="2" t="s">
        <v>95</v>
      </c>
      <c r="D9" s="2" t="s">
        <v>90</v>
      </c>
      <c r="E9" s="2" t="s">
        <v>338</v>
      </c>
      <c r="F9" s="2" t="s">
        <v>339</v>
      </c>
      <c r="G9" s="4" t="s">
        <v>342</v>
      </c>
      <c r="H9" s="2" t="s">
        <v>343</v>
      </c>
    </row>
    <row r="10" spans="1:8" x14ac:dyDescent="0.3">
      <c r="A10" s="2" t="s">
        <v>350</v>
      </c>
      <c r="B10" s="2" t="s">
        <v>337</v>
      </c>
      <c r="C10" s="2" t="s">
        <v>95</v>
      </c>
      <c r="D10" s="2" t="s">
        <v>90</v>
      </c>
      <c r="E10" s="2" t="s">
        <v>338</v>
      </c>
      <c r="F10" s="2" t="s">
        <v>339</v>
      </c>
      <c r="G10" s="4" t="s">
        <v>342</v>
      </c>
      <c r="H10" s="2" t="s">
        <v>343</v>
      </c>
    </row>
    <row r="11" spans="1:8" x14ac:dyDescent="0.3">
      <c r="A11" s="2" t="s">
        <v>351</v>
      </c>
      <c r="B11" s="2" t="s">
        <v>337</v>
      </c>
      <c r="C11" s="2" t="s">
        <v>82</v>
      </c>
      <c r="D11" s="2" t="s">
        <v>90</v>
      </c>
      <c r="E11" s="2" t="s">
        <v>338</v>
      </c>
      <c r="F11" s="2" t="s">
        <v>339</v>
      </c>
      <c r="G11" s="3" t="s">
        <v>37</v>
      </c>
      <c r="H11" s="2" t="s">
        <v>352</v>
      </c>
    </row>
    <row r="12" spans="1:8" x14ac:dyDescent="0.3">
      <c r="A12" s="2" t="s">
        <v>353</v>
      </c>
      <c r="B12" s="2" t="s">
        <v>337</v>
      </c>
      <c r="C12" s="2" t="s">
        <v>95</v>
      </c>
      <c r="D12" s="2" t="s">
        <v>90</v>
      </c>
      <c r="E12" s="2" t="s">
        <v>338</v>
      </c>
      <c r="F12" s="2" t="s">
        <v>339</v>
      </c>
      <c r="G12" s="3" t="s">
        <v>37</v>
      </c>
      <c r="H12" s="2" t="s">
        <v>354</v>
      </c>
    </row>
    <row r="13" spans="1:8" x14ac:dyDescent="0.3">
      <c r="A13" s="2" t="s">
        <v>355</v>
      </c>
      <c r="B13" s="2" t="s">
        <v>337</v>
      </c>
      <c r="C13" s="2" t="s">
        <v>95</v>
      </c>
      <c r="D13" s="2" t="s">
        <v>90</v>
      </c>
      <c r="E13" s="2" t="s">
        <v>338</v>
      </c>
      <c r="F13" s="2" t="s">
        <v>339</v>
      </c>
      <c r="G13" s="4" t="s">
        <v>342</v>
      </c>
      <c r="H13" s="2" t="s">
        <v>343</v>
      </c>
    </row>
    <row r="14" spans="1:8" x14ac:dyDescent="0.3">
      <c r="A14" s="2" t="s">
        <v>356</v>
      </c>
      <c r="B14" s="2" t="s">
        <v>357</v>
      </c>
      <c r="C14" s="2" t="s">
        <v>31</v>
      </c>
      <c r="D14" s="2" t="s">
        <v>28</v>
      </c>
      <c r="E14" s="2" t="s">
        <v>90</v>
      </c>
      <c r="F14" s="2" t="s">
        <v>358</v>
      </c>
      <c r="G14" s="3" t="s">
        <v>37</v>
      </c>
      <c r="H14" s="2" t="s">
        <v>359</v>
      </c>
    </row>
    <row r="15" spans="1:8" x14ac:dyDescent="0.3">
      <c r="A15" s="2" t="s">
        <v>360</v>
      </c>
      <c r="B15" s="2" t="s">
        <v>357</v>
      </c>
      <c r="C15" s="2" t="s">
        <v>31</v>
      </c>
      <c r="D15" s="2" t="s">
        <v>44</v>
      </c>
      <c r="E15" s="2" t="s">
        <v>90</v>
      </c>
      <c r="F15" s="2" t="s">
        <v>361</v>
      </c>
      <c r="G15" s="3" t="s">
        <v>37</v>
      </c>
      <c r="H15" s="2" t="s">
        <v>362</v>
      </c>
    </row>
    <row r="16" spans="1:8" x14ac:dyDescent="0.3">
      <c r="A16" s="2" t="s">
        <v>363</v>
      </c>
      <c r="B16" s="2" t="s">
        <v>357</v>
      </c>
      <c r="C16" s="2" t="s">
        <v>31</v>
      </c>
      <c r="D16" s="2" t="s">
        <v>364</v>
      </c>
      <c r="E16" s="2" t="s">
        <v>90</v>
      </c>
      <c r="F16" s="2" t="s">
        <v>365</v>
      </c>
      <c r="G16" s="3" t="s">
        <v>37</v>
      </c>
      <c r="H16" s="2" t="s">
        <v>366</v>
      </c>
    </row>
    <row r="17" spans="1:8" ht="28.8" x14ac:dyDescent="0.3">
      <c r="A17" s="2" t="s">
        <v>367</v>
      </c>
      <c r="B17" s="2" t="s">
        <v>368</v>
      </c>
      <c r="C17" s="2" t="s">
        <v>31</v>
      </c>
      <c r="D17" s="2" t="s">
        <v>369</v>
      </c>
      <c r="E17" s="2" t="s">
        <v>370</v>
      </c>
      <c r="F17" s="2" t="s">
        <v>371</v>
      </c>
      <c r="G17" s="3" t="s">
        <v>37</v>
      </c>
      <c r="H17" s="2" t="s">
        <v>372</v>
      </c>
    </row>
    <row r="18" spans="1:8" x14ac:dyDescent="0.3">
      <c r="A18" s="2" t="s">
        <v>373</v>
      </c>
      <c r="B18" s="2" t="s">
        <v>368</v>
      </c>
      <c r="C18" s="2" t="s">
        <v>31</v>
      </c>
      <c r="D18" s="2" t="s">
        <v>48</v>
      </c>
      <c r="E18" s="2" t="s">
        <v>90</v>
      </c>
      <c r="F18" s="2" t="s">
        <v>374</v>
      </c>
      <c r="G18" s="3" t="s">
        <v>37</v>
      </c>
      <c r="H18" s="2" t="s">
        <v>375</v>
      </c>
    </row>
    <row r="19" spans="1:8" x14ac:dyDescent="0.3">
      <c r="A19" s="2" t="s">
        <v>376</v>
      </c>
      <c r="B19" s="2" t="s">
        <v>368</v>
      </c>
      <c r="C19" s="2" t="s">
        <v>31</v>
      </c>
      <c r="D19" s="2" t="s">
        <v>53</v>
      </c>
      <c r="E19" s="2" t="s">
        <v>90</v>
      </c>
      <c r="F19" s="2" t="s">
        <v>374</v>
      </c>
      <c r="G19" s="3" t="s">
        <v>37</v>
      </c>
      <c r="H19" s="2" t="s">
        <v>377</v>
      </c>
    </row>
    <row r="20" spans="1:8" ht="28.8" x14ac:dyDescent="0.3">
      <c r="A20" s="2" t="s">
        <v>378</v>
      </c>
      <c r="B20" s="2" t="s">
        <v>379</v>
      </c>
      <c r="C20" s="2" t="s">
        <v>60</v>
      </c>
      <c r="D20" s="2" t="s">
        <v>74</v>
      </c>
      <c r="E20" s="2" t="s">
        <v>380</v>
      </c>
      <c r="F20" s="2" t="s">
        <v>381</v>
      </c>
      <c r="G20" s="3" t="s">
        <v>37</v>
      </c>
      <c r="H20" s="2" t="s">
        <v>382</v>
      </c>
    </row>
    <row r="21" spans="1:8" x14ac:dyDescent="0.3">
      <c r="A21" s="2" t="s">
        <v>383</v>
      </c>
      <c r="B21" s="2" t="s">
        <v>379</v>
      </c>
      <c r="C21" s="2" t="s">
        <v>132</v>
      </c>
      <c r="D21" s="2" t="s">
        <v>134</v>
      </c>
      <c r="E21" s="2" t="s">
        <v>384</v>
      </c>
      <c r="F21" s="2" t="s">
        <v>385</v>
      </c>
      <c r="G21" s="3" t="s">
        <v>37</v>
      </c>
      <c r="H21" s="2" t="s">
        <v>386</v>
      </c>
    </row>
    <row r="22" spans="1:8" x14ac:dyDescent="0.3">
      <c r="A22" s="2" t="s">
        <v>387</v>
      </c>
      <c r="B22" s="2" t="s">
        <v>379</v>
      </c>
      <c r="C22" s="2" t="s">
        <v>145</v>
      </c>
      <c r="D22" s="2" t="s">
        <v>151</v>
      </c>
      <c r="E22" s="2" t="s">
        <v>384</v>
      </c>
      <c r="F22" s="2" t="s">
        <v>385</v>
      </c>
      <c r="G22" s="3" t="s">
        <v>37</v>
      </c>
      <c r="H22" s="2" t="s">
        <v>386</v>
      </c>
    </row>
    <row r="23" spans="1:8" x14ac:dyDescent="0.3">
      <c r="A23" s="2" t="s">
        <v>388</v>
      </c>
      <c r="B23" s="2" t="s">
        <v>379</v>
      </c>
      <c r="C23" s="2" t="s">
        <v>159</v>
      </c>
      <c r="D23" s="2" t="s">
        <v>161</v>
      </c>
      <c r="E23" s="2" t="s">
        <v>384</v>
      </c>
      <c r="F23" s="2" t="s">
        <v>385</v>
      </c>
      <c r="G23" s="3" t="s">
        <v>37</v>
      </c>
      <c r="H23" s="2" t="s">
        <v>386</v>
      </c>
    </row>
    <row r="24" spans="1:8" ht="28.8" x14ac:dyDescent="0.3">
      <c r="A24" s="2" t="s">
        <v>389</v>
      </c>
      <c r="B24" s="2" t="s">
        <v>379</v>
      </c>
      <c r="C24" s="2" t="s">
        <v>95</v>
      </c>
      <c r="D24" s="2" t="s">
        <v>97</v>
      </c>
      <c r="E24" s="2" t="s">
        <v>390</v>
      </c>
      <c r="F24" s="2" t="s">
        <v>385</v>
      </c>
      <c r="G24" s="3" t="s">
        <v>37</v>
      </c>
      <c r="H24" s="2" t="s">
        <v>386</v>
      </c>
    </row>
    <row r="25" spans="1:8" x14ac:dyDescent="0.3">
      <c r="A25" s="2" t="s">
        <v>391</v>
      </c>
      <c r="B25" s="2" t="s">
        <v>379</v>
      </c>
      <c r="C25" s="2" t="s">
        <v>82</v>
      </c>
      <c r="D25" s="2" t="s">
        <v>84</v>
      </c>
      <c r="E25" s="2" t="s">
        <v>384</v>
      </c>
      <c r="F25" s="2" t="s">
        <v>385</v>
      </c>
      <c r="G25" s="3" t="s">
        <v>37</v>
      </c>
      <c r="H25" s="2" t="s">
        <v>386</v>
      </c>
    </row>
    <row r="26" spans="1:8" x14ac:dyDescent="0.3">
      <c r="A26" s="2" t="s">
        <v>392</v>
      </c>
      <c r="B26" s="2" t="s">
        <v>379</v>
      </c>
      <c r="C26" s="2" t="s">
        <v>116</v>
      </c>
      <c r="D26" s="2" t="s">
        <v>118</v>
      </c>
      <c r="E26" s="2" t="s">
        <v>393</v>
      </c>
      <c r="F26" s="2" t="s">
        <v>385</v>
      </c>
      <c r="G26" s="3" t="s">
        <v>37</v>
      </c>
      <c r="H26" s="2" t="s">
        <v>386</v>
      </c>
    </row>
    <row r="27" spans="1:8" x14ac:dyDescent="0.3">
      <c r="A27" s="2" t="s">
        <v>394</v>
      </c>
      <c r="B27" s="2" t="s">
        <v>379</v>
      </c>
      <c r="C27" s="2" t="s">
        <v>163</v>
      </c>
      <c r="D27" s="2" t="s">
        <v>165</v>
      </c>
      <c r="E27" s="2" t="s">
        <v>384</v>
      </c>
      <c r="F27" s="2" t="s">
        <v>385</v>
      </c>
      <c r="G27" s="3" t="s">
        <v>37</v>
      </c>
      <c r="H27" s="2" t="s">
        <v>386</v>
      </c>
    </row>
    <row r="28" spans="1:8" x14ac:dyDescent="0.3">
      <c r="A28" s="2" t="s">
        <v>395</v>
      </c>
      <c r="B28" s="2" t="s">
        <v>379</v>
      </c>
      <c r="C28" s="2" t="s">
        <v>155</v>
      </c>
      <c r="D28" s="2" t="s">
        <v>157</v>
      </c>
      <c r="E28" s="2" t="s">
        <v>384</v>
      </c>
      <c r="F28" s="2" t="s">
        <v>385</v>
      </c>
      <c r="G28" s="3" t="s">
        <v>37</v>
      </c>
      <c r="H28" s="2" t="s">
        <v>386</v>
      </c>
    </row>
    <row r="29" spans="1:8" x14ac:dyDescent="0.3">
      <c r="A29" s="2" t="s">
        <v>396</v>
      </c>
      <c r="B29" s="2" t="s">
        <v>397</v>
      </c>
      <c r="C29" s="2" t="s">
        <v>60</v>
      </c>
      <c r="D29" s="2" t="s">
        <v>62</v>
      </c>
      <c r="E29" s="2" t="s">
        <v>398</v>
      </c>
      <c r="F29" s="2" t="s">
        <v>399</v>
      </c>
      <c r="G29" s="3" t="s">
        <v>37</v>
      </c>
      <c r="H29" s="2" t="s">
        <v>400</v>
      </c>
    </row>
    <row r="30" spans="1:8" x14ac:dyDescent="0.3">
      <c r="A30" s="2" t="s">
        <v>401</v>
      </c>
      <c r="B30" s="2" t="s">
        <v>402</v>
      </c>
      <c r="C30" s="2" t="s">
        <v>132</v>
      </c>
      <c r="D30" s="2" t="s">
        <v>225</v>
      </c>
      <c r="E30" s="2" t="s">
        <v>403</v>
      </c>
      <c r="F30" s="2" t="s">
        <v>404</v>
      </c>
      <c r="G30" s="3" t="s">
        <v>37</v>
      </c>
      <c r="H30" s="2" t="s">
        <v>386</v>
      </c>
    </row>
    <row r="31" spans="1:8" x14ac:dyDescent="0.3">
      <c r="A31" s="2" t="s">
        <v>405</v>
      </c>
      <c r="B31" s="2" t="s">
        <v>402</v>
      </c>
      <c r="C31" s="2" t="s">
        <v>155</v>
      </c>
      <c r="D31" s="2" t="s">
        <v>179</v>
      </c>
      <c r="E31" s="2" t="s">
        <v>403</v>
      </c>
      <c r="F31" s="2" t="s">
        <v>404</v>
      </c>
      <c r="G31" s="3" t="s">
        <v>37</v>
      </c>
      <c r="H31" s="2"/>
    </row>
    <row r="32" spans="1:8" x14ac:dyDescent="0.3">
      <c r="A32" s="2" t="s">
        <v>406</v>
      </c>
      <c r="B32" s="2" t="s">
        <v>402</v>
      </c>
      <c r="C32" s="2" t="s">
        <v>163</v>
      </c>
      <c r="D32" s="2" t="s">
        <v>171</v>
      </c>
      <c r="E32" s="2" t="s">
        <v>403</v>
      </c>
      <c r="F32" s="2" t="s">
        <v>404</v>
      </c>
      <c r="G32" s="3" t="s">
        <v>37</v>
      </c>
      <c r="H32" s="2" t="s">
        <v>386</v>
      </c>
    </row>
    <row r="33" spans="1:8" x14ac:dyDescent="0.3">
      <c r="A33" s="2" t="s">
        <v>407</v>
      </c>
      <c r="B33" s="2" t="s">
        <v>402</v>
      </c>
      <c r="C33" s="2" t="s">
        <v>132</v>
      </c>
      <c r="D33" s="2" t="s">
        <v>141</v>
      </c>
      <c r="E33" s="2" t="s">
        <v>403</v>
      </c>
      <c r="F33" s="2" t="s">
        <v>404</v>
      </c>
      <c r="G33" s="3" t="s">
        <v>37</v>
      </c>
      <c r="H33" s="2" t="s">
        <v>386</v>
      </c>
    </row>
    <row r="34" spans="1:8" x14ac:dyDescent="0.3">
      <c r="A34" s="2" t="s">
        <v>408</v>
      </c>
      <c r="B34" s="2" t="s">
        <v>402</v>
      </c>
      <c r="C34" s="2" t="s">
        <v>163</v>
      </c>
      <c r="D34" s="2" t="s">
        <v>168</v>
      </c>
      <c r="E34" s="2" t="s">
        <v>403</v>
      </c>
      <c r="F34" s="2" t="s">
        <v>404</v>
      </c>
      <c r="G34" s="3" t="s">
        <v>37</v>
      </c>
      <c r="H34" s="2" t="s">
        <v>386</v>
      </c>
    </row>
    <row r="35" spans="1:8" x14ac:dyDescent="0.3">
      <c r="A35" s="2" t="s">
        <v>409</v>
      </c>
      <c r="B35" s="2" t="s">
        <v>402</v>
      </c>
      <c r="C35" s="2" t="s">
        <v>145</v>
      </c>
      <c r="D35" s="2" t="s">
        <v>147</v>
      </c>
      <c r="E35" s="2" t="s">
        <v>403</v>
      </c>
      <c r="F35" s="2" t="s">
        <v>404</v>
      </c>
      <c r="G35" s="3" t="s">
        <v>37</v>
      </c>
      <c r="H35" s="2" t="s">
        <v>386</v>
      </c>
    </row>
    <row r="36" spans="1:8" x14ac:dyDescent="0.3">
      <c r="A36" s="2" t="s">
        <v>410</v>
      </c>
      <c r="B36" s="2" t="s">
        <v>402</v>
      </c>
      <c r="C36" s="2" t="s">
        <v>155</v>
      </c>
      <c r="D36" s="2" t="s">
        <v>176</v>
      </c>
      <c r="E36" s="2" t="s">
        <v>403</v>
      </c>
      <c r="F36" s="2" t="s">
        <v>404</v>
      </c>
      <c r="G36" s="3" t="s">
        <v>37</v>
      </c>
      <c r="H36" s="2" t="s">
        <v>386</v>
      </c>
    </row>
    <row r="37" spans="1:8" x14ac:dyDescent="0.3">
      <c r="A37" s="2" t="s">
        <v>111</v>
      </c>
      <c r="B37" s="2" t="s">
        <v>411</v>
      </c>
      <c r="C37" s="2" t="s">
        <v>95</v>
      </c>
      <c r="D37" s="2" t="s">
        <v>90</v>
      </c>
      <c r="E37" s="2" t="s">
        <v>412</v>
      </c>
      <c r="F37" s="2" t="s">
        <v>413</v>
      </c>
      <c r="G37" s="4" t="s">
        <v>342</v>
      </c>
      <c r="H37" s="2" t="s">
        <v>414</v>
      </c>
    </row>
    <row r="38" spans="1:8" x14ac:dyDescent="0.3">
      <c r="A38" s="11" t="s">
        <v>183</v>
      </c>
      <c r="B38" s="11" t="s">
        <v>415</v>
      </c>
      <c r="C38" s="11" t="str">
        <f t="shared" ref="C38:C69" si="0">VLOOKUP(A38,BD_CCTV,5,FALSE)</f>
        <v>PERIMETRO SULDESTE</v>
      </c>
      <c r="D38" s="11" t="str">
        <f t="shared" ref="D38:D69" si="1">VLOOKUP(A38,BD_CCTV,6,FALSE)</f>
        <v>10.173.138.11</v>
      </c>
      <c r="E38" s="2" t="s">
        <v>403</v>
      </c>
      <c r="F38" s="2" t="s">
        <v>402</v>
      </c>
      <c r="G38" s="3" t="s">
        <v>37</v>
      </c>
    </row>
    <row r="39" spans="1:8" x14ac:dyDescent="0.3">
      <c r="A39" s="11" t="s">
        <v>187</v>
      </c>
      <c r="B39" s="11" t="s">
        <v>415</v>
      </c>
      <c r="C39" s="11" t="str">
        <f t="shared" si="0"/>
        <v>PERIMETRO SULDESTE</v>
      </c>
      <c r="D39" s="11" t="str">
        <f t="shared" si="1"/>
        <v>10.173.138.12</v>
      </c>
      <c r="E39" s="2" t="s">
        <v>403</v>
      </c>
      <c r="F39" s="2" t="s">
        <v>402</v>
      </c>
      <c r="G39" s="3" t="s">
        <v>37</v>
      </c>
    </row>
    <row r="40" spans="1:8" x14ac:dyDescent="0.3">
      <c r="A40" s="11" t="s">
        <v>189</v>
      </c>
      <c r="B40" s="11" t="s">
        <v>415</v>
      </c>
      <c r="C40" s="11" t="str">
        <f t="shared" si="0"/>
        <v>PERIMETRO SULDESTE</v>
      </c>
      <c r="D40" s="11" t="str">
        <f t="shared" si="1"/>
        <v>10.173.138.13</v>
      </c>
      <c r="E40" s="2" t="s">
        <v>403</v>
      </c>
      <c r="F40" s="2" t="s">
        <v>402</v>
      </c>
      <c r="G40" s="3" t="s">
        <v>37</v>
      </c>
    </row>
    <row r="41" spans="1:8" x14ac:dyDescent="0.3">
      <c r="A41" s="11" t="s">
        <v>191</v>
      </c>
      <c r="B41" s="11" t="s">
        <v>415</v>
      </c>
      <c r="C41" s="11" t="str">
        <f t="shared" si="0"/>
        <v>PERIMETRO SUL</v>
      </c>
      <c r="D41" s="11" t="str">
        <f t="shared" si="1"/>
        <v>10.173.138.14</v>
      </c>
      <c r="E41" s="2" t="s">
        <v>403</v>
      </c>
      <c r="F41" s="2" t="s">
        <v>402</v>
      </c>
      <c r="G41" s="3" t="s">
        <v>37</v>
      </c>
    </row>
    <row r="42" spans="1:8" x14ac:dyDescent="0.3">
      <c r="A42" s="11" t="s">
        <v>193</v>
      </c>
      <c r="B42" s="11" t="s">
        <v>415</v>
      </c>
      <c r="C42" s="11" t="str">
        <f t="shared" si="0"/>
        <v>PERIMETRO SUL</v>
      </c>
      <c r="D42" s="11" t="str">
        <f t="shared" si="1"/>
        <v>10.173.138.15</v>
      </c>
      <c r="E42" s="2" t="s">
        <v>403</v>
      </c>
      <c r="F42" s="2" t="s">
        <v>402</v>
      </c>
      <c r="G42" s="3" t="s">
        <v>37</v>
      </c>
    </row>
    <row r="43" spans="1:8" x14ac:dyDescent="0.3">
      <c r="A43" s="11" t="s">
        <v>195</v>
      </c>
      <c r="B43" s="11" t="s">
        <v>415</v>
      </c>
      <c r="C43" s="11" t="str">
        <f t="shared" si="0"/>
        <v>PERIMETRO SUL</v>
      </c>
      <c r="D43" s="11" t="str">
        <f t="shared" si="1"/>
        <v>10.173.138.16</v>
      </c>
      <c r="E43" s="2" t="s">
        <v>403</v>
      </c>
      <c r="F43" s="2" t="s">
        <v>402</v>
      </c>
      <c r="G43" s="3" t="s">
        <v>37</v>
      </c>
    </row>
    <row r="44" spans="1:8" x14ac:dyDescent="0.3">
      <c r="A44" s="11" t="s">
        <v>198</v>
      </c>
      <c r="B44" s="11" t="s">
        <v>415</v>
      </c>
      <c r="C44" s="11" t="str">
        <f t="shared" si="0"/>
        <v>PERIMETRO SUL</v>
      </c>
      <c r="D44" s="11" t="str">
        <f t="shared" si="1"/>
        <v>10.173.138.17</v>
      </c>
      <c r="E44" s="2" t="s">
        <v>403</v>
      </c>
      <c r="F44" s="2" t="s">
        <v>402</v>
      </c>
      <c r="G44" s="3" t="s">
        <v>37</v>
      </c>
    </row>
    <row r="45" spans="1:8" x14ac:dyDescent="0.3">
      <c r="A45" s="11" t="s">
        <v>200</v>
      </c>
      <c r="B45" s="11" t="s">
        <v>415</v>
      </c>
      <c r="C45" s="11" t="str">
        <f t="shared" si="0"/>
        <v>PERIMETRO SUL</v>
      </c>
      <c r="D45" s="11" t="str">
        <f t="shared" si="1"/>
        <v>10.173.138.18</v>
      </c>
      <c r="E45" s="2" t="s">
        <v>403</v>
      </c>
      <c r="F45" s="2" t="s">
        <v>402</v>
      </c>
      <c r="G45" s="3" t="s">
        <v>37</v>
      </c>
    </row>
    <row r="46" spans="1:8" x14ac:dyDescent="0.3">
      <c r="A46" s="11" t="s">
        <v>202</v>
      </c>
      <c r="B46" s="11" t="s">
        <v>415</v>
      </c>
      <c r="C46" s="11" t="str">
        <f t="shared" si="0"/>
        <v>PERIMETRO SUL</v>
      </c>
      <c r="D46" s="11" t="str">
        <f t="shared" si="1"/>
        <v>10.173.138.19</v>
      </c>
      <c r="E46" s="2" t="s">
        <v>403</v>
      </c>
      <c r="F46" s="2" t="s">
        <v>402</v>
      </c>
      <c r="G46" s="3" t="s">
        <v>37</v>
      </c>
    </row>
    <row r="47" spans="1:8" x14ac:dyDescent="0.3">
      <c r="A47" s="11" t="s">
        <v>204</v>
      </c>
      <c r="B47" s="11" t="s">
        <v>415</v>
      </c>
      <c r="C47" s="11" t="str">
        <f t="shared" si="0"/>
        <v>PERIMETRO SUL</v>
      </c>
      <c r="D47" s="11" t="str">
        <f t="shared" si="1"/>
        <v>10.173.138.20</v>
      </c>
      <c r="E47" s="2" t="s">
        <v>403</v>
      </c>
      <c r="F47" s="2" t="s">
        <v>402</v>
      </c>
      <c r="G47" s="3" t="s">
        <v>37</v>
      </c>
    </row>
    <row r="48" spans="1:8" x14ac:dyDescent="0.3">
      <c r="A48" s="11" t="s">
        <v>206</v>
      </c>
      <c r="B48" s="11" t="s">
        <v>415</v>
      </c>
      <c r="C48" s="11" t="str">
        <f t="shared" si="0"/>
        <v>PERIMETRO SUL</v>
      </c>
      <c r="D48" s="11" t="str">
        <f t="shared" si="1"/>
        <v>10.173.138.21</v>
      </c>
      <c r="E48" s="2" t="s">
        <v>403</v>
      </c>
      <c r="F48" s="2" t="s">
        <v>402</v>
      </c>
      <c r="G48" s="3" t="s">
        <v>37</v>
      </c>
    </row>
    <row r="49" spans="1:7" x14ac:dyDescent="0.3">
      <c r="A49" s="11" t="s">
        <v>209</v>
      </c>
      <c r="B49" s="11" t="s">
        <v>415</v>
      </c>
      <c r="C49" s="11" t="str">
        <f t="shared" si="0"/>
        <v>PERIMETRO SUL</v>
      </c>
      <c r="D49" s="11" t="str">
        <f t="shared" si="1"/>
        <v>10.173.138.22</v>
      </c>
      <c r="E49" s="2" t="s">
        <v>403</v>
      </c>
      <c r="F49" s="2" t="s">
        <v>402</v>
      </c>
      <c r="G49" s="3" t="s">
        <v>37</v>
      </c>
    </row>
    <row r="50" spans="1:7" x14ac:dyDescent="0.3">
      <c r="A50" s="11" t="s">
        <v>212</v>
      </c>
      <c r="B50" s="11" t="s">
        <v>415</v>
      </c>
      <c r="C50" s="11" t="str">
        <f t="shared" si="0"/>
        <v>PERIMETRO SULDOESTE</v>
      </c>
      <c r="D50" s="11" t="str">
        <f t="shared" si="1"/>
        <v>10.173.138.23</v>
      </c>
      <c r="E50" s="2" t="s">
        <v>403</v>
      </c>
      <c r="F50" s="2" t="s">
        <v>402</v>
      </c>
      <c r="G50" s="3" t="s">
        <v>37</v>
      </c>
    </row>
    <row r="51" spans="1:7" x14ac:dyDescent="0.3">
      <c r="A51" s="11" t="s">
        <v>214</v>
      </c>
      <c r="B51" s="11" t="s">
        <v>415</v>
      </c>
      <c r="C51" s="11" t="str">
        <f t="shared" si="0"/>
        <v>PERIMETRO OESTE</v>
      </c>
      <c r="D51" s="11" t="str">
        <f t="shared" si="1"/>
        <v>10.173.138.24</v>
      </c>
      <c r="E51" s="2" t="s">
        <v>403</v>
      </c>
      <c r="F51" s="2" t="s">
        <v>402</v>
      </c>
      <c r="G51" s="3" t="s">
        <v>37</v>
      </c>
    </row>
    <row r="52" spans="1:7" x14ac:dyDescent="0.3">
      <c r="A52" s="11" t="s">
        <v>216</v>
      </c>
      <c r="B52" s="11" t="s">
        <v>415</v>
      </c>
      <c r="C52" s="11" t="str">
        <f t="shared" si="0"/>
        <v>PERIMETRO OESTE</v>
      </c>
      <c r="D52" s="11" t="str">
        <f t="shared" si="1"/>
        <v>10.173.138.25</v>
      </c>
      <c r="E52" s="2" t="s">
        <v>403</v>
      </c>
      <c r="F52" s="2" t="s">
        <v>402</v>
      </c>
      <c r="G52" s="3" t="s">
        <v>37</v>
      </c>
    </row>
    <row r="53" spans="1:7" x14ac:dyDescent="0.3">
      <c r="A53" s="11" t="s">
        <v>218</v>
      </c>
      <c r="B53" s="11" t="s">
        <v>415</v>
      </c>
      <c r="C53" s="11" t="str">
        <f t="shared" si="0"/>
        <v>PERIMETRO OESTE</v>
      </c>
      <c r="D53" s="11" t="str">
        <f t="shared" si="1"/>
        <v>10.173.138.26</v>
      </c>
      <c r="E53" s="2" t="s">
        <v>403</v>
      </c>
      <c r="F53" s="2" t="s">
        <v>402</v>
      </c>
      <c r="G53" s="3" t="s">
        <v>37</v>
      </c>
    </row>
    <row r="54" spans="1:7" x14ac:dyDescent="0.3">
      <c r="A54" s="11" t="s">
        <v>220</v>
      </c>
      <c r="B54" s="11" t="s">
        <v>415</v>
      </c>
      <c r="C54" s="11" t="str">
        <f t="shared" si="0"/>
        <v>PERIMETRO OESTE</v>
      </c>
      <c r="D54" s="11" t="str">
        <f t="shared" si="1"/>
        <v>10.173.138.27</v>
      </c>
      <c r="E54" s="2" t="s">
        <v>403</v>
      </c>
      <c r="F54" s="2" t="s">
        <v>402</v>
      </c>
      <c r="G54" s="3" t="s">
        <v>37</v>
      </c>
    </row>
    <row r="55" spans="1:7" x14ac:dyDescent="0.3">
      <c r="A55" s="11" t="s">
        <v>222</v>
      </c>
      <c r="B55" s="11" t="s">
        <v>415</v>
      </c>
      <c r="C55" s="11" t="str">
        <f t="shared" si="0"/>
        <v>PERIMETRO OESTE</v>
      </c>
      <c r="D55" s="11" t="str">
        <f t="shared" si="1"/>
        <v>10.173.138.28</v>
      </c>
      <c r="E55" s="2" t="s">
        <v>403</v>
      </c>
      <c r="F55" s="2" t="s">
        <v>402</v>
      </c>
      <c r="G55" s="3" t="s">
        <v>37</v>
      </c>
    </row>
    <row r="56" spans="1:7" x14ac:dyDescent="0.3">
      <c r="A56" s="11" t="s">
        <v>227</v>
      </c>
      <c r="B56" s="11" t="s">
        <v>415</v>
      </c>
      <c r="C56" s="11" t="str">
        <f t="shared" si="0"/>
        <v>PERIMETRO OESTE</v>
      </c>
      <c r="D56" s="11" t="str">
        <f t="shared" si="1"/>
        <v>10.173.138.29</v>
      </c>
      <c r="E56" s="2" t="s">
        <v>403</v>
      </c>
      <c r="F56" s="2" t="s">
        <v>402</v>
      </c>
      <c r="G56" s="3" t="s">
        <v>37</v>
      </c>
    </row>
    <row r="57" spans="1:7" x14ac:dyDescent="0.3">
      <c r="A57" s="11" t="s">
        <v>229</v>
      </c>
      <c r="B57" s="11" t="s">
        <v>415</v>
      </c>
      <c r="C57" s="11" t="str">
        <f t="shared" si="0"/>
        <v>PERIMETRO NOROESTE</v>
      </c>
      <c r="D57" s="11" t="str">
        <f t="shared" si="1"/>
        <v>10.173.138.30</v>
      </c>
      <c r="E57" s="2" t="s">
        <v>403</v>
      </c>
      <c r="F57" s="2" t="s">
        <v>402</v>
      </c>
      <c r="G57" s="3" t="s">
        <v>37</v>
      </c>
    </row>
    <row r="58" spans="1:7" x14ac:dyDescent="0.3">
      <c r="A58" s="11" t="s">
        <v>231</v>
      </c>
      <c r="B58" s="11" t="s">
        <v>415</v>
      </c>
      <c r="C58" s="11" t="str">
        <f t="shared" si="0"/>
        <v>PERIMETRO NOROESTE</v>
      </c>
      <c r="D58" s="11" t="str">
        <f t="shared" si="1"/>
        <v>10.173.138.31</v>
      </c>
      <c r="E58" s="2" t="s">
        <v>403</v>
      </c>
      <c r="F58" s="2" t="s">
        <v>402</v>
      </c>
      <c r="G58" s="3" t="s">
        <v>37</v>
      </c>
    </row>
    <row r="59" spans="1:7" x14ac:dyDescent="0.3">
      <c r="A59" s="11" t="s">
        <v>233</v>
      </c>
      <c r="B59" s="11" t="s">
        <v>415</v>
      </c>
      <c r="C59" s="11" t="str">
        <f t="shared" si="0"/>
        <v>PERIMETRO NORTE</v>
      </c>
      <c r="D59" s="11" t="str">
        <f t="shared" si="1"/>
        <v>10.173.138.32</v>
      </c>
      <c r="E59" s="2" t="s">
        <v>403</v>
      </c>
      <c r="F59" s="2" t="s">
        <v>402</v>
      </c>
      <c r="G59" s="3" t="s">
        <v>37</v>
      </c>
    </row>
    <row r="60" spans="1:7" x14ac:dyDescent="0.3">
      <c r="A60" s="11" t="s">
        <v>235</v>
      </c>
      <c r="B60" s="11" t="s">
        <v>415</v>
      </c>
      <c r="C60" s="11" t="str">
        <f t="shared" si="0"/>
        <v>PERIMETRO NORTE</v>
      </c>
      <c r="D60" s="11" t="str">
        <f t="shared" si="1"/>
        <v>10.173.138.33</v>
      </c>
      <c r="E60" s="2" t="s">
        <v>403</v>
      </c>
      <c r="F60" s="2" t="s">
        <v>402</v>
      </c>
      <c r="G60" s="3" t="s">
        <v>37</v>
      </c>
    </row>
    <row r="61" spans="1:7" x14ac:dyDescent="0.3">
      <c r="A61" s="11" t="s">
        <v>237</v>
      </c>
      <c r="B61" s="11" t="s">
        <v>415</v>
      </c>
      <c r="C61" s="11" t="str">
        <f t="shared" si="0"/>
        <v>PERIMETRO NORTE</v>
      </c>
      <c r="D61" s="11" t="str">
        <f t="shared" si="1"/>
        <v>10.173.138.34</v>
      </c>
      <c r="E61" s="2" t="s">
        <v>403</v>
      </c>
      <c r="F61" s="2" t="s">
        <v>402</v>
      </c>
      <c r="G61" s="3" t="s">
        <v>37</v>
      </c>
    </row>
    <row r="62" spans="1:7" x14ac:dyDescent="0.3">
      <c r="A62" s="11" t="s">
        <v>240</v>
      </c>
      <c r="B62" s="11" t="s">
        <v>415</v>
      </c>
      <c r="C62" s="11" t="str">
        <f t="shared" si="0"/>
        <v>PERIMETRO NORTE</v>
      </c>
      <c r="D62" s="11" t="str">
        <f t="shared" si="1"/>
        <v>10.173.138.35</v>
      </c>
      <c r="E62" s="2" t="s">
        <v>403</v>
      </c>
      <c r="F62" s="2" t="s">
        <v>402</v>
      </c>
      <c r="G62" s="3" t="s">
        <v>37</v>
      </c>
    </row>
    <row r="63" spans="1:7" x14ac:dyDescent="0.3">
      <c r="A63" s="11" t="s">
        <v>242</v>
      </c>
      <c r="B63" s="11" t="s">
        <v>415</v>
      </c>
      <c r="C63" s="11" t="str">
        <f t="shared" si="0"/>
        <v>PERIMETRO NORTE</v>
      </c>
      <c r="D63" s="11" t="str">
        <f t="shared" si="1"/>
        <v>10.173.138.36</v>
      </c>
      <c r="E63" s="2" t="s">
        <v>403</v>
      </c>
      <c r="F63" s="2" t="s">
        <v>402</v>
      </c>
      <c r="G63" s="3" t="s">
        <v>37</v>
      </c>
    </row>
    <row r="64" spans="1:7" x14ac:dyDescent="0.3">
      <c r="A64" s="11" t="s">
        <v>244</v>
      </c>
      <c r="B64" s="11" t="s">
        <v>415</v>
      </c>
      <c r="C64" s="11" t="str">
        <f t="shared" si="0"/>
        <v>PERIMETRO NORTE</v>
      </c>
      <c r="D64" s="11" t="str">
        <f t="shared" si="1"/>
        <v>10.173.138.37</v>
      </c>
      <c r="E64" s="2" t="s">
        <v>403</v>
      </c>
      <c r="F64" s="2" t="s">
        <v>402</v>
      </c>
      <c r="G64" s="3" t="s">
        <v>37</v>
      </c>
    </row>
    <row r="65" spans="1:7" x14ac:dyDescent="0.3">
      <c r="A65" s="11" t="s">
        <v>246</v>
      </c>
      <c r="B65" s="11" t="s">
        <v>415</v>
      </c>
      <c r="C65" s="11" t="str">
        <f t="shared" si="0"/>
        <v>PERIMETRO NORTE</v>
      </c>
      <c r="D65" s="11" t="str">
        <f t="shared" si="1"/>
        <v>10.173.138.38</v>
      </c>
      <c r="E65" s="2" t="s">
        <v>403</v>
      </c>
      <c r="F65" s="2" t="s">
        <v>402</v>
      </c>
      <c r="G65" s="3" t="s">
        <v>37</v>
      </c>
    </row>
    <row r="66" spans="1:7" x14ac:dyDescent="0.3">
      <c r="A66" s="11" t="s">
        <v>248</v>
      </c>
      <c r="B66" s="11" t="s">
        <v>415</v>
      </c>
      <c r="C66" s="11" t="str">
        <f t="shared" si="0"/>
        <v>PERIMETRO NORTE</v>
      </c>
      <c r="D66" s="11" t="str">
        <f t="shared" si="1"/>
        <v>10.173.138.39</v>
      </c>
      <c r="E66" s="2" t="s">
        <v>403</v>
      </c>
      <c r="F66" s="2" t="s">
        <v>402</v>
      </c>
      <c r="G66" s="3" t="s">
        <v>37</v>
      </c>
    </row>
    <row r="67" spans="1:7" x14ac:dyDescent="0.3">
      <c r="A67" s="11" t="s">
        <v>250</v>
      </c>
      <c r="B67" s="11" t="s">
        <v>415</v>
      </c>
      <c r="C67" s="11" t="str">
        <f t="shared" si="0"/>
        <v>PERIMETRO NOROESTE</v>
      </c>
      <c r="D67" s="11" t="str">
        <f t="shared" si="1"/>
        <v>10.173.138.40</v>
      </c>
      <c r="E67" s="2" t="s">
        <v>403</v>
      </c>
      <c r="F67" s="2" t="s">
        <v>402</v>
      </c>
      <c r="G67" s="3" t="s">
        <v>37</v>
      </c>
    </row>
    <row r="68" spans="1:7" x14ac:dyDescent="0.3">
      <c r="A68" s="11" t="s">
        <v>253</v>
      </c>
      <c r="B68" s="11" t="s">
        <v>415</v>
      </c>
      <c r="C68" s="11" t="str">
        <f t="shared" si="0"/>
        <v>PERIMETRO NOROESTE</v>
      </c>
      <c r="D68" s="11" t="str">
        <f t="shared" si="1"/>
        <v>10.173.138.41</v>
      </c>
      <c r="E68" s="2" t="s">
        <v>403</v>
      </c>
      <c r="F68" s="2" t="s">
        <v>402</v>
      </c>
      <c r="G68" s="3" t="s">
        <v>37</v>
      </c>
    </row>
    <row r="69" spans="1:7" x14ac:dyDescent="0.3">
      <c r="A69" s="11" t="s">
        <v>255</v>
      </c>
      <c r="B69" s="11" t="s">
        <v>415</v>
      </c>
      <c r="C69" s="11" t="str">
        <f t="shared" si="0"/>
        <v>PERIMETRO LESTE</v>
      </c>
      <c r="D69" s="11" t="str">
        <f t="shared" si="1"/>
        <v>10.173.138.42</v>
      </c>
      <c r="E69" s="2" t="s">
        <v>403</v>
      </c>
      <c r="F69" s="2" t="s">
        <v>402</v>
      </c>
      <c r="G69" s="3" t="s">
        <v>37</v>
      </c>
    </row>
    <row r="70" spans="1:7" x14ac:dyDescent="0.3">
      <c r="A70" s="11" t="s">
        <v>257</v>
      </c>
      <c r="B70" s="11" t="s">
        <v>415</v>
      </c>
      <c r="C70" s="11" t="str">
        <f t="shared" ref="C70:C98" si="2">VLOOKUP(A70,BD_CCTV,5,FALSE)</f>
        <v>PERIMETRO LESTE</v>
      </c>
      <c r="D70" s="11" t="str">
        <f t="shared" ref="D70:D98" si="3">VLOOKUP(A70,BD_CCTV,6,FALSE)</f>
        <v>10.173.138.43</v>
      </c>
      <c r="E70" s="2" t="s">
        <v>403</v>
      </c>
      <c r="F70" s="2" t="s">
        <v>402</v>
      </c>
      <c r="G70" s="3" t="s">
        <v>37</v>
      </c>
    </row>
    <row r="71" spans="1:7" x14ac:dyDescent="0.3">
      <c r="A71" s="11" t="s">
        <v>259</v>
      </c>
      <c r="B71" s="11" t="s">
        <v>415</v>
      </c>
      <c r="C71" s="11" t="str">
        <f t="shared" si="2"/>
        <v>PERIMETRO LESTE</v>
      </c>
      <c r="D71" s="11" t="str">
        <f t="shared" si="3"/>
        <v>10.173.138.44</v>
      </c>
      <c r="E71" s="2" t="s">
        <v>403</v>
      </c>
      <c r="F71" s="2" t="s">
        <v>402</v>
      </c>
      <c r="G71" s="3" t="s">
        <v>37</v>
      </c>
    </row>
    <row r="72" spans="1:7" x14ac:dyDescent="0.3">
      <c r="A72" s="11" t="s">
        <v>261</v>
      </c>
      <c r="B72" s="11" t="s">
        <v>415</v>
      </c>
      <c r="C72" s="11" t="str">
        <f t="shared" si="2"/>
        <v>PERIMETRO LESTE</v>
      </c>
      <c r="D72" s="11" t="str">
        <f t="shared" si="3"/>
        <v>10.173.138.45</v>
      </c>
      <c r="E72" s="2" t="s">
        <v>403</v>
      </c>
      <c r="F72" s="2" t="s">
        <v>402</v>
      </c>
      <c r="G72" s="3" t="s">
        <v>37</v>
      </c>
    </row>
    <row r="73" spans="1:7" x14ac:dyDescent="0.3">
      <c r="A73" s="11" t="s">
        <v>263</v>
      </c>
      <c r="B73" s="11" t="s">
        <v>415</v>
      </c>
      <c r="C73" s="11" t="str">
        <f t="shared" si="2"/>
        <v>PERIMETRO LESTE</v>
      </c>
      <c r="D73" s="11" t="str">
        <f t="shared" si="3"/>
        <v>10.173.138.46</v>
      </c>
      <c r="E73" s="2" t="s">
        <v>403</v>
      </c>
      <c r="F73" s="2" t="s">
        <v>402</v>
      </c>
      <c r="G73" s="3" t="s">
        <v>37</v>
      </c>
    </row>
    <row r="74" spans="1:7" x14ac:dyDescent="0.3">
      <c r="A74" s="11" t="s">
        <v>265</v>
      </c>
      <c r="B74" s="11" t="s">
        <v>415</v>
      </c>
      <c r="C74" s="11" t="str">
        <f t="shared" si="2"/>
        <v>PERIMETRO LESTE</v>
      </c>
      <c r="D74" s="11" t="str">
        <f t="shared" si="3"/>
        <v>10.173.138.47</v>
      </c>
      <c r="E74" s="2" t="s">
        <v>403</v>
      </c>
      <c r="F74" s="2" t="s">
        <v>402</v>
      </c>
      <c r="G74" s="3" t="s">
        <v>37</v>
      </c>
    </row>
    <row r="75" spans="1:7" x14ac:dyDescent="0.3">
      <c r="A75" s="11" t="s">
        <v>267</v>
      </c>
      <c r="B75" s="11" t="s">
        <v>415</v>
      </c>
      <c r="C75" s="11" t="str">
        <f t="shared" si="2"/>
        <v>ACESSO SL SERVIDOR</v>
      </c>
      <c r="D75" s="11" t="str">
        <f t="shared" si="3"/>
        <v>10.173.138.48</v>
      </c>
      <c r="E75" s="2"/>
      <c r="F75" s="2" t="s">
        <v>402</v>
      </c>
      <c r="G75" s="3" t="s">
        <v>37</v>
      </c>
    </row>
    <row r="76" spans="1:7" x14ac:dyDescent="0.3">
      <c r="A76" s="11" t="s">
        <v>269</v>
      </c>
      <c r="B76" s="11" t="s">
        <v>415</v>
      </c>
      <c r="C76" s="11" t="str">
        <f t="shared" si="2"/>
        <v>ACESSO SUBSTAÇÃO 01</v>
      </c>
      <c r="D76" s="11" t="str">
        <f t="shared" si="3"/>
        <v>10.173.138.49</v>
      </c>
      <c r="E76" s="2"/>
      <c r="F76" s="2" t="s">
        <v>402</v>
      </c>
      <c r="G76" s="3" t="s">
        <v>37</v>
      </c>
    </row>
    <row r="77" spans="1:7" x14ac:dyDescent="0.3">
      <c r="A77" s="11" t="s">
        <v>271</v>
      </c>
      <c r="B77" s="11" t="s">
        <v>415</v>
      </c>
      <c r="C77" s="11" t="str">
        <f t="shared" si="2"/>
        <v>ACESSO SUBSTAÇÃO</v>
      </c>
      <c r="D77" s="11" t="str">
        <f t="shared" si="3"/>
        <v>10.173.138.50</v>
      </c>
      <c r="E77" s="2"/>
      <c r="F77" s="2" t="s">
        <v>402</v>
      </c>
      <c r="G77" s="3" t="s">
        <v>37</v>
      </c>
    </row>
    <row r="78" spans="1:7" x14ac:dyDescent="0.3">
      <c r="A78" s="11" t="s">
        <v>273</v>
      </c>
      <c r="B78" s="11" t="s">
        <v>415</v>
      </c>
      <c r="C78" s="11" t="str">
        <f t="shared" si="2"/>
        <v>ACESSO ARMAZEM</v>
      </c>
      <c r="D78" s="11" t="str">
        <f t="shared" si="3"/>
        <v>10.173.138.51</v>
      </c>
      <c r="E78" s="2"/>
      <c r="F78" s="2" t="s">
        <v>402</v>
      </c>
      <c r="G78" s="3" t="s">
        <v>37</v>
      </c>
    </row>
    <row r="79" spans="1:7" x14ac:dyDescent="0.3">
      <c r="A79" s="11" t="s">
        <v>275</v>
      </c>
      <c r="B79" s="11" t="s">
        <v>415</v>
      </c>
      <c r="C79" s="11" t="str">
        <f t="shared" si="2"/>
        <v>ADMINISTRATIVO</v>
      </c>
      <c r="D79" s="11" t="str">
        <f t="shared" si="3"/>
        <v>10.173.138.52</v>
      </c>
      <c r="E79" s="2"/>
      <c r="F79" s="2" t="s">
        <v>402</v>
      </c>
      <c r="G79" s="3" t="s">
        <v>37</v>
      </c>
    </row>
    <row r="80" spans="1:7" x14ac:dyDescent="0.3">
      <c r="A80" s="11" t="s">
        <v>277</v>
      </c>
      <c r="B80" s="11" t="s">
        <v>415</v>
      </c>
      <c r="C80" s="11" t="str">
        <f t="shared" si="2"/>
        <v>1 ANDAR LIMPEZA</v>
      </c>
      <c r="D80" s="11" t="str">
        <f t="shared" si="3"/>
        <v>10.173.138.53</v>
      </c>
      <c r="E80" s="2"/>
      <c r="F80" s="2" t="s">
        <v>402</v>
      </c>
      <c r="G80" s="3" t="s">
        <v>37</v>
      </c>
    </row>
    <row r="81" spans="1:7" x14ac:dyDescent="0.3">
      <c r="A81" s="11" t="s">
        <v>279</v>
      </c>
      <c r="B81" s="11" t="s">
        <v>415</v>
      </c>
      <c r="C81" s="11" t="str">
        <f t="shared" si="2"/>
        <v>ACESSO A PORTARIA</v>
      </c>
      <c r="D81" s="11" t="str">
        <f t="shared" si="3"/>
        <v>10.173.138.54</v>
      </c>
      <c r="E81" s="2"/>
      <c r="F81" s="2" t="s">
        <v>402</v>
      </c>
      <c r="G81" s="3" t="s">
        <v>37</v>
      </c>
    </row>
    <row r="82" spans="1:7" x14ac:dyDescent="0.3">
      <c r="A82" s="11" t="s">
        <v>281</v>
      </c>
      <c r="B82" s="11" t="s">
        <v>415</v>
      </c>
      <c r="C82" s="11" t="str">
        <f t="shared" si="2"/>
        <v>ACESSO A SALA CFTV</v>
      </c>
      <c r="D82" s="11" t="str">
        <f t="shared" si="3"/>
        <v>10.173.138.55</v>
      </c>
      <c r="E82" s="2"/>
      <c r="F82" s="2" t="s">
        <v>402</v>
      </c>
      <c r="G82" s="3" t="s">
        <v>37</v>
      </c>
    </row>
    <row r="83" spans="1:7" x14ac:dyDescent="0.3">
      <c r="A83" s="11" t="s">
        <v>283</v>
      </c>
      <c r="B83" s="11" t="s">
        <v>415</v>
      </c>
      <c r="C83" s="11" t="str">
        <f t="shared" si="2"/>
        <v>CANCELA ENTRADA E SAIDA</v>
      </c>
      <c r="D83" s="11" t="str">
        <f t="shared" si="3"/>
        <v>10.173.138.56</v>
      </c>
      <c r="E83" s="2"/>
      <c r="F83" s="2" t="s">
        <v>402</v>
      </c>
      <c r="G83" s="3" t="s">
        <v>37</v>
      </c>
    </row>
    <row r="84" spans="1:7" x14ac:dyDescent="0.3">
      <c r="A84" s="11" t="s">
        <v>285</v>
      </c>
      <c r="B84" s="11" t="s">
        <v>415</v>
      </c>
      <c r="C84" s="11" t="str">
        <f t="shared" si="2"/>
        <v>PATIO SILOS</v>
      </c>
      <c r="D84" s="11" t="str">
        <f t="shared" si="3"/>
        <v>10.173.138.57</v>
      </c>
      <c r="E84" s="2"/>
      <c r="F84" s="2" t="s">
        <v>402</v>
      </c>
      <c r="G84" s="3" t="s">
        <v>37</v>
      </c>
    </row>
    <row r="85" spans="1:7" x14ac:dyDescent="0.3">
      <c r="A85" s="11" t="s">
        <v>288</v>
      </c>
      <c r="B85" s="11" t="s">
        <v>415</v>
      </c>
      <c r="C85" s="11" t="str">
        <f t="shared" si="2"/>
        <v>ESTEIRA</v>
      </c>
      <c r="D85" s="11" t="str">
        <f t="shared" si="3"/>
        <v>10.173.138.58</v>
      </c>
      <c r="E85" s="2"/>
      <c r="F85" s="2" t="s">
        <v>402</v>
      </c>
      <c r="G85" s="3" t="s">
        <v>37</v>
      </c>
    </row>
    <row r="86" spans="1:7" x14ac:dyDescent="0.3">
      <c r="A86" s="11" t="s">
        <v>290</v>
      </c>
      <c r="B86" s="11" t="s">
        <v>415</v>
      </c>
      <c r="C86" s="11" t="str">
        <f t="shared" si="2"/>
        <v>ESTEIRA</v>
      </c>
      <c r="D86" s="11" t="str">
        <f t="shared" si="3"/>
        <v>10.173.138.59</v>
      </c>
      <c r="E86" s="2"/>
      <c r="F86" s="2" t="s">
        <v>402</v>
      </c>
      <c r="G86" s="3" t="s">
        <v>37</v>
      </c>
    </row>
    <row r="87" spans="1:7" x14ac:dyDescent="0.3">
      <c r="A87" s="11" t="s">
        <v>292</v>
      </c>
      <c r="B87" s="11" t="s">
        <v>415</v>
      </c>
      <c r="C87" s="11" t="str">
        <f t="shared" si="2"/>
        <v>SUBSTAÇÃO ESTEIRA</v>
      </c>
      <c r="D87" s="11" t="str">
        <f t="shared" si="3"/>
        <v>10.173.138.60</v>
      </c>
      <c r="E87" s="2"/>
      <c r="F87" s="2" t="s">
        <v>402</v>
      </c>
      <c r="G87" s="3" t="s">
        <v>37</v>
      </c>
    </row>
    <row r="88" spans="1:7" x14ac:dyDescent="0.3">
      <c r="A88" s="11" t="s">
        <v>294</v>
      </c>
      <c r="B88" s="11" t="s">
        <v>415</v>
      </c>
      <c r="C88" s="11" t="str">
        <f t="shared" si="2"/>
        <v>ESTEIRA</v>
      </c>
      <c r="D88" s="11" t="str">
        <f t="shared" si="3"/>
        <v>10.173.138.61</v>
      </c>
      <c r="E88" s="2"/>
      <c r="F88" s="2" t="s">
        <v>402</v>
      </c>
      <c r="G88" s="3" t="s">
        <v>37</v>
      </c>
    </row>
    <row r="89" spans="1:7" x14ac:dyDescent="0.3">
      <c r="A89" s="11" t="s">
        <v>296</v>
      </c>
      <c r="B89" s="11" t="s">
        <v>415</v>
      </c>
      <c r="C89" s="11" t="str">
        <f t="shared" si="2"/>
        <v>ESTEIRA</v>
      </c>
      <c r="D89" s="11" t="str">
        <f t="shared" si="3"/>
        <v>10.173.138.62</v>
      </c>
      <c r="E89" s="2"/>
      <c r="F89" s="2" t="s">
        <v>402</v>
      </c>
      <c r="G89" s="3" t="s">
        <v>37</v>
      </c>
    </row>
    <row r="90" spans="1:7" x14ac:dyDescent="0.3">
      <c r="A90" s="11" t="s">
        <v>299</v>
      </c>
      <c r="B90" s="11" t="s">
        <v>415</v>
      </c>
      <c r="C90" s="11" t="str">
        <f t="shared" si="2"/>
        <v>SUBSTAÇÃO ESTEIRA</v>
      </c>
      <c r="D90" s="11" t="str">
        <f t="shared" si="3"/>
        <v>10.173.138.63</v>
      </c>
      <c r="E90" s="2"/>
      <c r="F90" s="2" t="s">
        <v>402</v>
      </c>
      <c r="G90" s="3" t="s">
        <v>37</v>
      </c>
    </row>
    <row r="91" spans="1:7" x14ac:dyDescent="0.3">
      <c r="A91" s="11" t="s">
        <v>302</v>
      </c>
      <c r="B91" s="11" t="s">
        <v>415</v>
      </c>
      <c r="C91" s="11" t="str">
        <f t="shared" si="2"/>
        <v>ESTEIRA</v>
      </c>
      <c r="D91" s="11" t="str">
        <f t="shared" si="3"/>
        <v>10.173.138.64</v>
      </c>
      <c r="E91" s="2"/>
      <c r="F91" s="2" t="s">
        <v>402</v>
      </c>
      <c r="G91" s="3" t="s">
        <v>37</v>
      </c>
    </row>
    <row r="92" spans="1:7" x14ac:dyDescent="0.3">
      <c r="A92" s="11" t="s">
        <v>305</v>
      </c>
      <c r="B92" s="11" t="s">
        <v>415</v>
      </c>
      <c r="C92" s="11" t="str">
        <f t="shared" si="2"/>
        <v>ACESSO A SUBSTAÇÃO 2</v>
      </c>
      <c r="D92" s="11" t="str">
        <f t="shared" si="3"/>
        <v>10.173.138.65</v>
      </c>
      <c r="E92" s="2"/>
      <c r="F92" s="2" t="s">
        <v>402</v>
      </c>
      <c r="G92" s="3" t="s">
        <v>37</v>
      </c>
    </row>
    <row r="93" spans="1:7" x14ac:dyDescent="0.3">
      <c r="A93" s="11" t="s">
        <v>308</v>
      </c>
      <c r="B93" s="11" t="s">
        <v>415</v>
      </c>
      <c r="C93" s="11" t="str">
        <f t="shared" si="2"/>
        <v>SALA CFTV</v>
      </c>
      <c r="D93" s="11" t="str">
        <f t="shared" si="3"/>
        <v>10.173.138.66</v>
      </c>
      <c r="E93" s="2"/>
      <c r="F93" s="2" t="s">
        <v>402</v>
      </c>
      <c r="G93" s="3" t="s">
        <v>37</v>
      </c>
    </row>
    <row r="94" spans="1:7" x14ac:dyDescent="0.3">
      <c r="A94" s="11" t="s">
        <v>416</v>
      </c>
      <c r="B94" s="11" t="s">
        <v>415</v>
      </c>
      <c r="C94" s="11" t="e">
        <f t="shared" si="2"/>
        <v>#N/A</v>
      </c>
      <c r="D94" s="11" t="e">
        <f t="shared" si="3"/>
        <v>#N/A</v>
      </c>
      <c r="E94" s="2"/>
      <c r="F94" s="2" t="s">
        <v>402</v>
      </c>
      <c r="G94" s="3" t="s">
        <v>37</v>
      </c>
    </row>
    <row r="95" spans="1:7" x14ac:dyDescent="0.3">
      <c r="A95" s="11" t="s">
        <v>310</v>
      </c>
      <c r="B95" s="11" t="s">
        <v>415</v>
      </c>
      <c r="C95" s="11" t="str">
        <f t="shared" si="2"/>
        <v>ENTRADA DA PRODUÇÃO</v>
      </c>
      <c r="D95" s="11" t="str">
        <f t="shared" si="3"/>
        <v>10.173.138.67</v>
      </c>
      <c r="E95" s="2"/>
      <c r="F95" s="2" t="s">
        <v>402</v>
      </c>
      <c r="G95" s="3" t="s">
        <v>37</v>
      </c>
    </row>
    <row r="96" spans="1:7" x14ac:dyDescent="0.3">
      <c r="A96" s="11" t="s">
        <v>312</v>
      </c>
      <c r="B96" s="11" t="s">
        <v>415</v>
      </c>
      <c r="C96" s="11" t="str">
        <f t="shared" si="2"/>
        <v>ENTRADA DA LOGISTICA</v>
      </c>
      <c r="D96" s="11" t="str">
        <f t="shared" si="3"/>
        <v>10.173.138.68</v>
      </c>
      <c r="E96" s="2"/>
      <c r="F96" s="2" t="s">
        <v>402</v>
      </c>
      <c r="G96" s="3" t="s">
        <v>37</v>
      </c>
    </row>
    <row r="97" spans="1:7" x14ac:dyDescent="0.3">
      <c r="A97" s="11" t="s">
        <v>314</v>
      </c>
      <c r="B97" s="11" t="s">
        <v>415</v>
      </c>
      <c r="C97" s="11" t="str">
        <f t="shared" si="2"/>
        <v>REFEITORIO</v>
      </c>
      <c r="D97" s="11" t="str">
        <f t="shared" si="3"/>
        <v>10.173.138.70</v>
      </c>
      <c r="E97" s="2"/>
      <c r="F97" s="2" t="s">
        <v>402</v>
      </c>
      <c r="G97" s="3" t="s">
        <v>37</v>
      </c>
    </row>
    <row r="98" spans="1:7" x14ac:dyDescent="0.3">
      <c r="A98" s="11" t="s">
        <v>316</v>
      </c>
      <c r="B98" s="11" t="s">
        <v>415</v>
      </c>
      <c r="C98" s="11" t="str">
        <f t="shared" si="2"/>
        <v>REFEITORIO ACESSO A COZINHA</v>
      </c>
      <c r="D98" s="11" t="str">
        <f t="shared" si="3"/>
        <v>10.173.138.71</v>
      </c>
      <c r="E98" s="2"/>
      <c r="F98" s="2" t="s">
        <v>402</v>
      </c>
      <c r="G98" s="3" t="s">
        <v>37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/>
  </sheetViews>
  <sheetFormatPr defaultRowHeight="14.4" x14ac:dyDescent="0.3"/>
  <cols>
    <col min="1" max="1" width="24.88671875" customWidth="1"/>
    <col min="2" max="2" width="38.88671875" customWidth="1"/>
    <col min="3" max="3" width="9.44140625" customWidth="1"/>
    <col min="4" max="4" width="3" customWidth="1"/>
    <col min="5" max="5" width="27.6640625" customWidth="1"/>
    <col min="6" max="8" width="12.6640625" customWidth="1"/>
  </cols>
  <sheetData>
    <row r="1" spans="1:8" x14ac:dyDescent="0.3">
      <c r="A1" t="s">
        <v>417</v>
      </c>
    </row>
    <row r="2" spans="1:8" x14ac:dyDescent="0.3">
      <c r="A2" t="str">
        <f t="shared" ref="A2:A33" si="0">$A$1&amp;C2</f>
        <v>BR-PE-IPO1-CCTV-CAM - 001</v>
      </c>
      <c r="B2" t="s">
        <v>418</v>
      </c>
      <c r="C2" t="str">
        <f>MID(B2,1,9)</f>
        <v>CAM - 001</v>
      </c>
      <c r="D2">
        <v>1</v>
      </c>
      <c r="E2" t="s">
        <v>419</v>
      </c>
      <c r="F2" t="s">
        <v>420</v>
      </c>
      <c r="G2">
        <v>-839499167457789</v>
      </c>
      <c r="H2">
        <v>-349800387465946</v>
      </c>
    </row>
    <row r="3" spans="1:8" x14ac:dyDescent="0.3">
      <c r="A3" t="str">
        <f t="shared" si="0"/>
        <v>BR-PE-IPO1-CCTV-CAM - 002</v>
      </c>
      <c r="B3" t="s">
        <v>421</v>
      </c>
      <c r="C3" t="str">
        <f t="shared" ref="C3:C66" si="1">MID(B3,1,9)</f>
        <v>CAM - 002</v>
      </c>
      <c r="D3">
        <v>2</v>
      </c>
      <c r="E3" t="s">
        <v>419</v>
      </c>
      <c r="F3" t="s">
        <v>422</v>
      </c>
      <c r="G3">
        <v>-839502241334003</v>
      </c>
      <c r="H3">
        <v>-349800597738073</v>
      </c>
    </row>
    <row r="4" spans="1:8" x14ac:dyDescent="0.3">
      <c r="A4" t="str">
        <f t="shared" si="0"/>
        <v>BR-PE-IPO1-CCTV-CAM - 003</v>
      </c>
      <c r="B4" t="s">
        <v>423</v>
      </c>
      <c r="C4" t="str">
        <f t="shared" si="1"/>
        <v>CAM - 003</v>
      </c>
      <c r="D4">
        <v>3</v>
      </c>
      <c r="E4" t="s">
        <v>419</v>
      </c>
      <c r="F4" t="s">
        <v>424</v>
      </c>
      <c r="G4">
        <v>-839496723611927</v>
      </c>
      <c r="H4">
        <v>-349800818450684</v>
      </c>
    </row>
    <row r="5" spans="1:8" x14ac:dyDescent="0.3">
      <c r="A5" t="str">
        <f t="shared" si="0"/>
        <v>BR-PE-IPO1-CCTV-CAM - 004</v>
      </c>
      <c r="B5" t="s">
        <v>425</v>
      </c>
      <c r="C5" t="str">
        <f t="shared" si="1"/>
        <v>CAM - 004</v>
      </c>
      <c r="D5">
        <v>4</v>
      </c>
      <c r="E5" t="s">
        <v>426</v>
      </c>
      <c r="F5" t="s">
        <v>427</v>
      </c>
      <c r="G5">
        <v>-83951250895223</v>
      </c>
      <c r="H5">
        <v>-349806546756134</v>
      </c>
    </row>
    <row r="6" spans="1:8" x14ac:dyDescent="0.3">
      <c r="A6" t="str">
        <f t="shared" si="0"/>
        <v>BR-PE-IPO1-CCTV-CAM - 005</v>
      </c>
      <c r="B6" t="s">
        <v>428</v>
      </c>
      <c r="C6" t="str">
        <f t="shared" si="1"/>
        <v>CAM - 005</v>
      </c>
      <c r="D6">
        <v>5</v>
      </c>
      <c r="E6" t="s">
        <v>426</v>
      </c>
      <c r="F6" t="s">
        <v>429</v>
      </c>
      <c r="G6">
        <v>-839512792667867</v>
      </c>
      <c r="H6">
        <v>-349806404285613</v>
      </c>
    </row>
    <row r="7" spans="1:8" x14ac:dyDescent="0.3">
      <c r="A7" t="str">
        <f t="shared" si="0"/>
        <v>BR-PE-IPO1-CCTV-CAM - 006</v>
      </c>
      <c r="B7" t="s">
        <v>430</v>
      </c>
      <c r="C7" t="str">
        <f t="shared" si="1"/>
        <v>CAM - 006</v>
      </c>
      <c r="D7">
        <v>6</v>
      </c>
      <c r="E7" t="s">
        <v>426</v>
      </c>
      <c r="F7" t="s">
        <v>431</v>
      </c>
      <c r="G7">
        <v>-839518832756237</v>
      </c>
      <c r="H7">
        <v>-349810999661202</v>
      </c>
    </row>
    <row r="8" spans="1:8" x14ac:dyDescent="0.3">
      <c r="A8" t="str">
        <f t="shared" si="0"/>
        <v>BR-PE-IPO1-CCTV-CAM - 007</v>
      </c>
      <c r="B8" t="s">
        <v>432</v>
      </c>
      <c r="C8" t="str">
        <f t="shared" si="1"/>
        <v>CAM - 007</v>
      </c>
      <c r="D8">
        <v>7</v>
      </c>
      <c r="E8" t="s">
        <v>426</v>
      </c>
      <c r="F8" t="s">
        <v>433</v>
      </c>
      <c r="G8">
        <v>-839518647189521</v>
      </c>
      <c r="H8">
        <v>-349811145036329</v>
      </c>
    </row>
    <row r="9" spans="1:8" x14ac:dyDescent="0.3">
      <c r="A9" t="str">
        <f t="shared" si="0"/>
        <v>BR-PE-IPO1-CCTV-CAM - 008</v>
      </c>
      <c r="B9" t="s">
        <v>434</v>
      </c>
      <c r="C9" t="str">
        <f t="shared" si="1"/>
        <v>CAM - 008</v>
      </c>
      <c r="D9">
        <v>8</v>
      </c>
      <c r="E9" t="s">
        <v>426</v>
      </c>
      <c r="F9" t="s">
        <v>435</v>
      </c>
      <c r="G9">
        <v>-8395277132448</v>
      </c>
      <c r="H9">
        <v>-349817039800978</v>
      </c>
    </row>
    <row r="10" spans="1:8" x14ac:dyDescent="0.3">
      <c r="A10" t="str">
        <f t="shared" si="0"/>
        <v>BR-PE-IPO1-CCTV-CAM - 009</v>
      </c>
      <c r="B10" t="s">
        <v>436</v>
      </c>
      <c r="C10" t="str">
        <f t="shared" si="1"/>
        <v>CAM - 009</v>
      </c>
      <c r="D10">
        <v>9</v>
      </c>
      <c r="E10" t="s">
        <v>426</v>
      </c>
      <c r="F10" t="s">
        <v>437</v>
      </c>
      <c r="G10">
        <v>-839527784720926</v>
      </c>
      <c r="H10">
        <v>-349817172109514</v>
      </c>
    </row>
    <row r="11" spans="1:8" x14ac:dyDescent="0.3">
      <c r="A11" t="str">
        <f t="shared" si="0"/>
        <v>BR-PE-IPO1-CCTV-CAM - 010</v>
      </c>
      <c r="B11" t="s">
        <v>438</v>
      </c>
      <c r="C11" t="str">
        <f t="shared" si="1"/>
        <v>CAM - 010</v>
      </c>
      <c r="D11">
        <v>10</v>
      </c>
      <c r="E11" t="s">
        <v>426</v>
      </c>
      <c r="F11" t="s">
        <v>439</v>
      </c>
      <c r="G11">
        <v>-839545104624989</v>
      </c>
      <c r="H11">
        <v>-349823510937675</v>
      </c>
    </row>
    <row r="12" spans="1:8" x14ac:dyDescent="0.3">
      <c r="A12" t="str">
        <f t="shared" si="0"/>
        <v>BR-PE-IPO1-CCTV-CAM - 011</v>
      </c>
      <c r="B12" t="s">
        <v>440</v>
      </c>
      <c r="C12" t="str">
        <f t="shared" si="1"/>
        <v>CAM - 011</v>
      </c>
      <c r="D12">
        <v>11</v>
      </c>
      <c r="E12" t="s">
        <v>426</v>
      </c>
      <c r="F12" t="s">
        <v>441</v>
      </c>
      <c r="G12">
        <v>-839545565775499</v>
      </c>
      <c r="H12">
        <v>-349824040853502</v>
      </c>
    </row>
    <row r="13" spans="1:8" x14ac:dyDescent="0.3">
      <c r="A13" t="str">
        <f t="shared" si="0"/>
        <v>BR-PE-IPO1-CCTV-CAM - 012</v>
      </c>
      <c r="B13" t="s">
        <v>442</v>
      </c>
      <c r="C13" t="str">
        <f t="shared" si="1"/>
        <v>CAM - 012</v>
      </c>
      <c r="D13">
        <v>12</v>
      </c>
      <c r="E13" t="s">
        <v>426</v>
      </c>
      <c r="F13" t="s">
        <v>443</v>
      </c>
      <c r="G13">
        <v>-83955100187335</v>
      </c>
      <c r="H13">
        <v>-349827176533504</v>
      </c>
    </row>
    <row r="14" spans="1:8" x14ac:dyDescent="0.3">
      <c r="A14" t="str">
        <f t="shared" si="0"/>
        <v>BR-PE-IPO1-CCTV-CAM - 013</v>
      </c>
      <c r="B14" t="s">
        <v>444</v>
      </c>
      <c r="C14" t="str">
        <f t="shared" si="1"/>
        <v>CAM - 013</v>
      </c>
      <c r="D14">
        <v>13</v>
      </c>
      <c r="E14" t="s">
        <v>445</v>
      </c>
      <c r="F14" t="s">
        <v>446</v>
      </c>
      <c r="G14">
        <v>-839551714956152</v>
      </c>
      <c r="H14">
        <v>-349827774082111</v>
      </c>
    </row>
    <row r="15" spans="1:8" x14ac:dyDescent="0.3">
      <c r="A15" t="str">
        <f t="shared" si="0"/>
        <v>BR-PE-IPO1-CCTV-CAM - 014</v>
      </c>
      <c r="B15" t="s">
        <v>447</v>
      </c>
      <c r="C15" t="str">
        <f t="shared" si="1"/>
        <v>CAM - 014</v>
      </c>
      <c r="D15">
        <v>14</v>
      </c>
      <c r="E15" t="s">
        <v>448</v>
      </c>
      <c r="F15" t="s">
        <v>449</v>
      </c>
      <c r="G15">
        <v>-83948453463092</v>
      </c>
      <c r="H15">
        <v>-349827912467449</v>
      </c>
    </row>
    <row r="16" spans="1:8" x14ac:dyDescent="0.3">
      <c r="A16" t="str">
        <f t="shared" si="0"/>
        <v>BR-PE-IPO1-CCTV-CAM - 015</v>
      </c>
      <c r="B16" t="s">
        <v>450</v>
      </c>
      <c r="C16" t="str">
        <f t="shared" si="1"/>
        <v>CAM - 015</v>
      </c>
      <c r="D16">
        <v>15</v>
      </c>
      <c r="E16" t="s">
        <v>448</v>
      </c>
      <c r="F16" t="s">
        <v>451</v>
      </c>
      <c r="G16">
        <v>-839477872221857</v>
      </c>
      <c r="H16">
        <v>-349827895666873</v>
      </c>
    </row>
    <row r="17" spans="1:8" x14ac:dyDescent="0.3">
      <c r="A17" t="str">
        <f t="shared" si="0"/>
        <v>BR-PE-IPO1-CCTV-CAM - 016</v>
      </c>
      <c r="B17" t="s">
        <v>452</v>
      </c>
      <c r="C17" t="str">
        <f t="shared" si="1"/>
        <v>CAM - 016</v>
      </c>
      <c r="D17">
        <v>16</v>
      </c>
      <c r="E17" t="s">
        <v>448</v>
      </c>
      <c r="F17" t="s">
        <v>453</v>
      </c>
      <c r="G17">
        <v>-839430662528918</v>
      </c>
      <c r="H17">
        <v>-349828184803776</v>
      </c>
    </row>
    <row r="18" spans="1:8" x14ac:dyDescent="0.3">
      <c r="A18" t="str">
        <f t="shared" si="0"/>
        <v>BR-PE-IPO1-CCTV-CAM - 017</v>
      </c>
      <c r="B18" t="s">
        <v>454</v>
      </c>
      <c r="C18" t="str">
        <f t="shared" si="1"/>
        <v>CAM - 017</v>
      </c>
      <c r="D18">
        <v>17</v>
      </c>
      <c r="E18" t="s">
        <v>448</v>
      </c>
      <c r="F18" t="s">
        <v>455</v>
      </c>
      <c r="G18">
        <v>-839422921647872</v>
      </c>
      <c r="H18">
        <v>-349828101732652</v>
      </c>
    </row>
    <row r="19" spans="1:8" x14ac:dyDescent="0.3">
      <c r="A19" t="str">
        <f t="shared" si="0"/>
        <v>BR-PE-IPO1-CCTV-CAM - 018</v>
      </c>
      <c r="B19" t="s">
        <v>456</v>
      </c>
      <c r="C19" t="str">
        <f t="shared" si="1"/>
        <v>CAM - 018</v>
      </c>
      <c r="D19">
        <v>18</v>
      </c>
      <c r="E19" t="s">
        <v>448</v>
      </c>
      <c r="F19" t="s">
        <v>457</v>
      </c>
      <c r="G19">
        <v>-839361967763889</v>
      </c>
      <c r="H19">
        <v>-349828915014929</v>
      </c>
    </row>
    <row r="20" spans="1:8" x14ac:dyDescent="0.3">
      <c r="A20" t="str">
        <f t="shared" si="0"/>
        <v>BR-PE-IPO1-CCTV-CAM - 019</v>
      </c>
      <c r="B20" t="s">
        <v>458</v>
      </c>
      <c r="C20" t="str">
        <f t="shared" si="1"/>
        <v>CAM - 019</v>
      </c>
      <c r="D20">
        <v>19</v>
      </c>
      <c r="E20" t="s">
        <v>448</v>
      </c>
      <c r="F20" t="s">
        <v>459</v>
      </c>
      <c r="G20">
        <v>-839356791936792</v>
      </c>
      <c r="H20">
        <v>-349828938028074</v>
      </c>
    </row>
    <row r="21" spans="1:8" x14ac:dyDescent="0.3">
      <c r="A21" t="str">
        <f t="shared" si="0"/>
        <v>BR-PE-IPO1-CCTV-CAM - 020</v>
      </c>
      <c r="B21" t="s">
        <v>460</v>
      </c>
      <c r="C21" t="str">
        <f t="shared" si="1"/>
        <v>CAM - 020</v>
      </c>
      <c r="D21">
        <v>20</v>
      </c>
      <c r="E21" t="s">
        <v>461</v>
      </c>
      <c r="F21" t="s">
        <v>462</v>
      </c>
      <c r="G21">
        <v>-839309657801317</v>
      </c>
      <c r="H21">
        <v>-349829051020689</v>
      </c>
    </row>
    <row r="22" spans="1:8" x14ac:dyDescent="0.3">
      <c r="A22" t="str">
        <f t="shared" si="0"/>
        <v>BR-PE-IPO1-CCTV-CAM - 021</v>
      </c>
      <c r="B22" t="s">
        <v>463</v>
      </c>
      <c r="C22" t="str">
        <f t="shared" si="1"/>
        <v>CAM - 021</v>
      </c>
      <c r="D22">
        <v>21</v>
      </c>
      <c r="E22" t="s">
        <v>461</v>
      </c>
      <c r="F22" t="s">
        <v>464</v>
      </c>
      <c r="G22">
        <v>-839306822893465</v>
      </c>
      <c r="H22">
        <v>-349829072326105</v>
      </c>
    </row>
    <row r="23" spans="1:8" x14ac:dyDescent="0.3">
      <c r="A23" t="str">
        <f t="shared" si="0"/>
        <v>BR-PE-IPO1-CCTV-CAM - 022</v>
      </c>
      <c r="B23" t="s">
        <v>465</v>
      </c>
      <c r="C23" t="str">
        <f t="shared" si="1"/>
        <v>CAM - 022</v>
      </c>
      <c r="D23">
        <v>22</v>
      </c>
      <c r="E23" t="s">
        <v>466</v>
      </c>
      <c r="F23" t="s">
        <v>467</v>
      </c>
      <c r="G23">
        <v>-839305977077883</v>
      </c>
      <c r="H23">
        <v>-349825422223098</v>
      </c>
    </row>
    <row r="24" spans="1:8" x14ac:dyDescent="0.3">
      <c r="A24" t="str">
        <f t="shared" si="0"/>
        <v>BR-PE-IPO1-CCTV-CAM - 023</v>
      </c>
      <c r="B24" t="s">
        <v>468</v>
      </c>
      <c r="C24" t="str">
        <f t="shared" si="1"/>
        <v>CAM - 023</v>
      </c>
      <c r="D24">
        <v>23</v>
      </c>
      <c r="E24" t="s">
        <v>466</v>
      </c>
      <c r="F24" t="s">
        <v>469</v>
      </c>
      <c r="G24">
        <v>-839306118225319</v>
      </c>
      <c r="H24">
        <v>-349825094612308</v>
      </c>
    </row>
    <row r="25" spans="1:8" x14ac:dyDescent="0.3">
      <c r="A25" t="str">
        <f t="shared" si="0"/>
        <v>BR-PE-IPO1-CCTV-CAM - 024</v>
      </c>
      <c r="B25" t="s">
        <v>470</v>
      </c>
      <c r="C25" t="str">
        <f t="shared" si="1"/>
        <v>CAM - 024</v>
      </c>
      <c r="D25">
        <v>24</v>
      </c>
      <c r="E25" t="s">
        <v>466</v>
      </c>
      <c r="F25" t="s">
        <v>471</v>
      </c>
      <c r="G25">
        <v>-839304251085938</v>
      </c>
      <c r="H25">
        <v>-349819329778252</v>
      </c>
    </row>
    <row r="26" spans="1:8" x14ac:dyDescent="0.3">
      <c r="A26" t="str">
        <f t="shared" si="0"/>
        <v>BR-PE-IPO1-CCTV-CAM - 025</v>
      </c>
      <c r="B26" t="s">
        <v>472</v>
      </c>
      <c r="C26" t="str">
        <f t="shared" si="1"/>
        <v>CAM - 025</v>
      </c>
      <c r="D26">
        <v>25</v>
      </c>
      <c r="E26" t="s">
        <v>466</v>
      </c>
      <c r="F26" t="s">
        <v>473</v>
      </c>
      <c r="G26">
        <v>-839303047757866</v>
      </c>
      <c r="H26">
        <v>-349818565847458</v>
      </c>
    </row>
    <row r="27" spans="1:8" x14ac:dyDescent="0.3">
      <c r="A27" t="str">
        <f t="shared" si="0"/>
        <v>BR-PE-IPO1-CCTV-CAM - 026</v>
      </c>
      <c r="B27" t="s">
        <v>474</v>
      </c>
      <c r="C27" t="str">
        <f t="shared" si="1"/>
        <v>CAM - 026</v>
      </c>
      <c r="D27">
        <v>26</v>
      </c>
      <c r="E27" t="s">
        <v>466</v>
      </c>
      <c r="F27" t="s">
        <v>475</v>
      </c>
      <c r="G27">
        <v>-839295132342716</v>
      </c>
      <c r="H27">
        <v>-34981281471018</v>
      </c>
    </row>
    <row r="28" spans="1:8" x14ac:dyDescent="0.3">
      <c r="A28" t="str">
        <f t="shared" si="0"/>
        <v>BR-PE-IPO1-CCTV-CAM - 027</v>
      </c>
      <c r="B28" t="s">
        <v>476</v>
      </c>
      <c r="C28" t="str">
        <f t="shared" si="1"/>
        <v>CAM - 027</v>
      </c>
      <c r="D28">
        <v>27</v>
      </c>
      <c r="E28" t="s">
        <v>466</v>
      </c>
      <c r="F28" t="s">
        <v>477</v>
      </c>
      <c r="G28">
        <v>-839295026797205</v>
      </c>
      <c r="H28">
        <v>-349812622211823</v>
      </c>
    </row>
    <row r="29" spans="1:8" x14ac:dyDescent="0.3">
      <c r="A29" t="str">
        <f t="shared" si="0"/>
        <v>BR-PE-IPO1-CCTV-CAM - 028</v>
      </c>
      <c r="B29" t="s">
        <v>478</v>
      </c>
      <c r="C29" t="str">
        <f t="shared" si="1"/>
        <v>CAM - 028</v>
      </c>
      <c r="D29">
        <v>28</v>
      </c>
      <c r="E29" t="s">
        <v>466</v>
      </c>
      <c r="F29" t="s">
        <v>479</v>
      </c>
      <c r="G29">
        <v>-839293532346199</v>
      </c>
      <c r="H29">
        <v>-349806928922715</v>
      </c>
    </row>
    <row r="30" spans="1:8" x14ac:dyDescent="0.3">
      <c r="A30" t="str">
        <f t="shared" si="0"/>
        <v>BR-PE-IPO1-CCTV-CAM - 029</v>
      </c>
      <c r="B30" t="s">
        <v>480</v>
      </c>
      <c r="C30" t="str">
        <f t="shared" si="1"/>
        <v>CAM - 029</v>
      </c>
      <c r="D30">
        <v>29</v>
      </c>
      <c r="E30" t="s">
        <v>466</v>
      </c>
      <c r="F30" t="s">
        <v>481</v>
      </c>
      <c r="G30">
        <v>-839293316797384</v>
      </c>
      <c r="H30">
        <v>-34980675500099</v>
      </c>
    </row>
    <row r="31" spans="1:8" x14ac:dyDescent="0.3">
      <c r="A31" t="str">
        <f t="shared" si="0"/>
        <v>BR-PE-IPO1-CCTV-CAM - 030</v>
      </c>
      <c r="B31" t="s">
        <v>482</v>
      </c>
      <c r="C31" t="str">
        <f t="shared" si="1"/>
        <v>CAM - 030</v>
      </c>
      <c r="D31">
        <v>30</v>
      </c>
      <c r="E31" t="s">
        <v>461</v>
      </c>
      <c r="F31" t="s">
        <v>483</v>
      </c>
      <c r="G31">
        <v>-839292178708134</v>
      </c>
      <c r="H31">
        <v>-349801626623871</v>
      </c>
    </row>
    <row r="32" spans="1:8" x14ac:dyDescent="0.3">
      <c r="A32" t="str">
        <f t="shared" si="0"/>
        <v>BR-PE-IPO1-CCTV-CAM - 031</v>
      </c>
      <c r="B32" t="s">
        <v>484</v>
      </c>
      <c r="C32" t="str">
        <f t="shared" si="1"/>
        <v>CAM - 031</v>
      </c>
      <c r="D32">
        <v>31</v>
      </c>
      <c r="E32" t="s">
        <v>461</v>
      </c>
      <c r="F32" t="s">
        <v>485</v>
      </c>
      <c r="G32">
        <v>-839297373481041</v>
      </c>
      <c r="H32">
        <v>-349801436896876</v>
      </c>
    </row>
    <row r="33" spans="1:8" x14ac:dyDescent="0.3">
      <c r="A33" t="str">
        <f t="shared" si="0"/>
        <v>BR-PE-IPO1-CCTV-CAM - 032</v>
      </c>
      <c r="B33" t="s">
        <v>486</v>
      </c>
      <c r="C33" t="str">
        <f t="shared" si="1"/>
        <v>CAM - 032</v>
      </c>
      <c r="D33">
        <v>32</v>
      </c>
      <c r="E33" t="s">
        <v>487</v>
      </c>
      <c r="F33" t="s">
        <v>488</v>
      </c>
      <c r="G33">
        <v>-839326328164967</v>
      </c>
      <c r="H33">
        <v>-349801388227018</v>
      </c>
    </row>
    <row r="34" spans="1:8" x14ac:dyDescent="0.3">
      <c r="A34" t="str">
        <f t="shared" ref="A34:A68" si="2">$A$1&amp;C34</f>
        <v>BR-PE-IPO1-CCTV-CAM - 033</v>
      </c>
      <c r="B34" t="s">
        <v>489</v>
      </c>
      <c r="C34" t="str">
        <f t="shared" si="1"/>
        <v>CAM - 033</v>
      </c>
      <c r="D34">
        <v>33</v>
      </c>
      <c r="E34" t="s">
        <v>487</v>
      </c>
      <c r="F34" t="s">
        <v>490</v>
      </c>
      <c r="G34">
        <v>-83933020300717</v>
      </c>
      <c r="H34">
        <v>-349801336781877</v>
      </c>
    </row>
    <row r="35" spans="1:8" x14ac:dyDescent="0.3">
      <c r="A35" t="str">
        <f t="shared" si="2"/>
        <v>BR-PE-IPO1-CCTV-CAM - 034</v>
      </c>
      <c r="B35" t="s">
        <v>491</v>
      </c>
      <c r="C35" t="str">
        <f t="shared" si="1"/>
        <v>CAM - 034</v>
      </c>
      <c r="D35">
        <v>34</v>
      </c>
      <c r="E35" t="s">
        <v>487</v>
      </c>
      <c r="F35" t="s">
        <v>492</v>
      </c>
      <c r="G35">
        <v>-839406513622973</v>
      </c>
      <c r="H35">
        <v>-349801043682096</v>
      </c>
    </row>
    <row r="36" spans="1:8" x14ac:dyDescent="0.3">
      <c r="A36" t="str">
        <f t="shared" si="2"/>
        <v>BR-PE-IPO1-CCTV-CAM - 035</v>
      </c>
      <c r="B36" t="s">
        <v>493</v>
      </c>
      <c r="C36" t="str">
        <f t="shared" si="1"/>
        <v>CAM - 035</v>
      </c>
      <c r="D36">
        <v>35</v>
      </c>
      <c r="E36" t="s">
        <v>487</v>
      </c>
      <c r="F36" t="s">
        <v>494</v>
      </c>
      <c r="G36">
        <v>-83941019658437</v>
      </c>
      <c r="H36">
        <v>-349800980066503</v>
      </c>
    </row>
    <row r="37" spans="1:8" x14ac:dyDescent="0.3">
      <c r="A37" t="str">
        <f t="shared" si="2"/>
        <v>BR-PE-IPO1-CCTV-CAM - 036</v>
      </c>
      <c r="B37" t="s">
        <v>495</v>
      </c>
      <c r="C37" t="str">
        <f t="shared" si="1"/>
        <v>CAM - 036</v>
      </c>
      <c r="D37">
        <v>36</v>
      </c>
      <c r="E37" t="s">
        <v>487</v>
      </c>
      <c r="F37" t="s">
        <v>496</v>
      </c>
      <c r="G37">
        <v>-839451594361162</v>
      </c>
      <c r="H37">
        <v>-349800717187963</v>
      </c>
    </row>
    <row r="38" spans="1:8" x14ac:dyDescent="0.3">
      <c r="A38" t="str">
        <f t="shared" si="2"/>
        <v>BR-PE-IPO1-CCTV-CAM - 037</v>
      </c>
      <c r="B38" t="s">
        <v>497</v>
      </c>
      <c r="C38" t="str">
        <f t="shared" si="1"/>
        <v>CAM - 037</v>
      </c>
      <c r="D38">
        <v>37</v>
      </c>
      <c r="E38" t="s">
        <v>487</v>
      </c>
      <c r="F38" t="s">
        <v>498</v>
      </c>
      <c r="G38">
        <v>-839454070974403</v>
      </c>
      <c r="H38">
        <v>-349800693494947</v>
      </c>
    </row>
    <row r="39" spans="1:8" x14ac:dyDescent="0.3">
      <c r="A39" t="str">
        <f t="shared" si="2"/>
        <v>BR-PE-IPO1-CCTV-CAM - 038</v>
      </c>
      <c r="B39" t="s">
        <v>499</v>
      </c>
      <c r="C39" t="str">
        <f t="shared" si="1"/>
        <v>CAM - 038</v>
      </c>
      <c r="D39">
        <v>38</v>
      </c>
      <c r="E39" t="s">
        <v>500</v>
      </c>
      <c r="F39" t="s">
        <v>501</v>
      </c>
      <c r="G39">
        <v>-839443627446032</v>
      </c>
      <c r="H39">
        <v>-349807090975283</v>
      </c>
    </row>
    <row r="40" spans="1:8" x14ac:dyDescent="0.3">
      <c r="A40" t="str">
        <f t="shared" si="2"/>
        <v>BR-PE-IPO1-CCTV-CAM - 039</v>
      </c>
      <c r="B40" t="s">
        <v>502</v>
      </c>
      <c r="C40" t="str">
        <f t="shared" si="1"/>
        <v>CAM - 039</v>
      </c>
      <c r="D40">
        <v>39</v>
      </c>
      <c r="E40" t="s">
        <v>503</v>
      </c>
      <c r="F40" t="s">
        <v>504</v>
      </c>
      <c r="G40">
        <v>-83952257259798</v>
      </c>
      <c r="H40">
        <v>-349813759953436</v>
      </c>
    </row>
    <row r="41" spans="1:8" x14ac:dyDescent="0.3">
      <c r="A41" t="str">
        <f t="shared" si="2"/>
        <v>BR-PE-IPO1-CCTV-CAM - 040</v>
      </c>
      <c r="B41" t="s">
        <v>505</v>
      </c>
      <c r="C41" t="str">
        <f t="shared" si="1"/>
        <v>CAM - 040</v>
      </c>
      <c r="D41">
        <v>40</v>
      </c>
      <c r="E41" t="s">
        <v>506</v>
      </c>
      <c r="F41" t="s">
        <v>507</v>
      </c>
      <c r="G41">
        <v>-839512425185933</v>
      </c>
      <c r="H41">
        <v>-349814675015129</v>
      </c>
    </row>
    <row r="42" spans="1:8" x14ac:dyDescent="0.3">
      <c r="A42" t="str">
        <f t="shared" si="2"/>
        <v>BR-PE-IPO1-CCTV-CAM - 041</v>
      </c>
      <c r="B42" t="s">
        <v>508</v>
      </c>
      <c r="C42" t="str">
        <f t="shared" si="1"/>
        <v>CAM - 041</v>
      </c>
      <c r="D42">
        <v>41</v>
      </c>
      <c r="E42" t="s">
        <v>509</v>
      </c>
      <c r="F42" t="s">
        <v>510</v>
      </c>
      <c r="G42">
        <v>-839456529245095</v>
      </c>
      <c r="H42">
        <v>-349821745840585</v>
      </c>
    </row>
    <row r="43" spans="1:8" x14ac:dyDescent="0.3">
      <c r="A43" t="str">
        <f t="shared" si="2"/>
        <v>BR-PE-IPO1-CCTV-CAM - 042</v>
      </c>
      <c r="B43" t="s">
        <v>511</v>
      </c>
      <c r="C43" t="str">
        <f t="shared" si="1"/>
        <v>CAM - 042</v>
      </c>
      <c r="D43">
        <v>42</v>
      </c>
      <c r="E43" t="s">
        <v>512</v>
      </c>
      <c r="F43" t="s">
        <v>513</v>
      </c>
      <c r="G43">
        <v>-839413730161277</v>
      </c>
      <c r="H43">
        <v>-349820640022284</v>
      </c>
    </row>
    <row r="44" spans="1:8" x14ac:dyDescent="0.3">
      <c r="A44" t="str">
        <f t="shared" si="2"/>
        <v>BR-PE-IPO1-CCTV-CAM - 043</v>
      </c>
      <c r="B44" t="s">
        <v>514</v>
      </c>
      <c r="C44" t="str">
        <f t="shared" si="1"/>
        <v>CAM - 043</v>
      </c>
      <c r="D44">
        <v>43</v>
      </c>
      <c r="E44" t="s">
        <v>515</v>
      </c>
      <c r="F44" t="s">
        <v>516</v>
      </c>
      <c r="G44">
        <v>-839373353596184</v>
      </c>
      <c r="H44">
        <v>-349814741525487</v>
      </c>
    </row>
    <row r="45" spans="1:8" x14ac:dyDescent="0.3">
      <c r="A45" t="str">
        <f t="shared" si="2"/>
        <v>BR-PE-IPO1-CCTV-CAM - 044</v>
      </c>
      <c r="B45" t="s">
        <v>517</v>
      </c>
      <c r="C45" t="str">
        <f t="shared" si="1"/>
        <v>CAM - 044</v>
      </c>
      <c r="D45">
        <v>44</v>
      </c>
      <c r="E45" t="s">
        <v>518</v>
      </c>
      <c r="F45" t="s">
        <v>519</v>
      </c>
      <c r="G45">
        <v>-839297317822834</v>
      </c>
      <c r="H45">
        <v>-349805841945756</v>
      </c>
    </row>
    <row r="46" spans="1:8" x14ac:dyDescent="0.3">
      <c r="A46" t="str">
        <f t="shared" si="2"/>
        <v>BR-PE-IPO1-CCTV-CAM - 045</v>
      </c>
      <c r="B46" t="s">
        <v>520</v>
      </c>
      <c r="C46" t="str">
        <f t="shared" si="1"/>
        <v>CAM - 045</v>
      </c>
      <c r="D46">
        <v>45</v>
      </c>
      <c r="E46" t="s">
        <v>521</v>
      </c>
      <c r="F46" t="s">
        <v>522</v>
      </c>
      <c r="G46">
        <v>-839315960883087</v>
      </c>
      <c r="H46">
        <v>-349806172327275</v>
      </c>
    </row>
    <row r="47" spans="1:8" x14ac:dyDescent="0.3">
      <c r="A47" t="str">
        <f t="shared" si="2"/>
        <v>BR-PE-IPO1-CCTV-CAM - 046</v>
      </c>
      <c r="B47" t="s">
        <v>523</v>
      </c>
      <c r="C47" t="str">
        <f t="shared" si="1"/>
        <v>CAM - 046</v>
      </c>
      <c r="D47">
        <v>46</v>
      </c>
      <c r="E47" t="s">
        <v>524</v>
      </c>
      <c r="F47" t="s">
        <v>525</v>
      </c>
      <c r="G47">
        <v>-839299669944131</v>
      </c>
      <c r="H47">
        <v>-34980491167101</v>
      </c>
    </row>
    <row r="48" spans="1:8" x14ac:dyDescent="0.3">
      <c r="A48" t="str">
        <f t="shared" si="2"/>
        <v>BR-PE-IPO1-CCTV-CAM - 047</v>
      </c>
      <c r="B48" t="s">
        <v>526</v>
      </c>
      <c r="C48" t="str">
        <f t="shared" si="1"/>
        <v>CAM - 047</v>
      </c>
      <c r="D48">
        <v>47</v>
      </c>
      <c r="E48" t="s">
        <v>527</v>
      </c>
      <c r="F48" t="s">
        <v>528</v>
      </c>
      <c r="G48">
        <v>-839335488470887</v>
      </c>
      <c r="H48">
        <v>-349813679265949</v>
      </c>
    </row>
    <row r="49" spans="1:8" x14ac:dyDescent="0.3">
      <c r="A49" t="str">
        <f t="shared" si="2"/>
        <v>BR-PE-IPO1-CCTV-CAM - 048</v>
      </c>
      <c r="B49" t="s">
        <v>529</v>
      </c>
      <c r="C49" t="str">
        <f t="shared" si="1"/>
        <v>CAM - 048</v>
      </c>
      <c r="D49">
        <v>48</v>
      </c>
      <c r="E49" t="s">
        <v>530</v>
      </c>
      <c r="F49" t="s">
        <v>531</v>
      </c>
      <c r="G49">
        <v>-839337123821898</v>
      </c>
      <c r="H49">
        <v>-349814049474047</v>
      </c>
    </row>
    <row r="50" spans="1:8" x14ac:dyDescent="0.3">
      <c r="A50" t="str">
        <f t="shared" si="2"/>
        <v>BR-PE-IPO1-CCTV-CAM - 049</v>
      </c>
      <c r="B50" t="s">
        <v>532</v>
      </c>
      <c r="C50" t="str">
        <f t="shared" si="1"/>
        <v>CAM - 049</v>
      </c>
      <c r="D50">
        <v>49</v>
      </c>
      <c r="E50" t="s">
        <v>530</v>
      </c>
      <c r="F50" t="s">
        <v>533</v>
      </c>
      <c r="G50">
        <v>-839266554788544</v>
      </c>
      <c r="H50">
        <v>-349814473744811</v>
      </c>
    </row>
    <row r="51" spans="1:8" x14ac:dyDescent="0.3">
      <c r="A51" t="str">
        <f t="shared" si="2"/>
        <v>BR-PE-IPO1-CCTV-CAM - 050</v>
      </c>
      <c r="B51" t="s">
        <v>534</v>
      </c>
      <c r="C51" t="str">
        <f t="shared" si="1"/>
        <v>CAM - 050</v>
      </c>
      <c r="D51">
        <v>50</v>
      </c>
      <c r="E51" t="s">
        <v>535</v>
      </c>
      <c r="F51" t="s">
        <v>536</v>
      </c>
      <c r="G51">
        <v>-83925935512751</v>
      </c>
      <c r="H51">
        <v>-349814593771777</v>
      </c>
    </row>
    <row r="52" spans="1:8" x14ac:dyDescent="0.3">
      <c r="A52" t="str">
        <f t="shared" si="2"/>
        <v>BR-PE-IPO1-CCTV-CAM - 051</v>
      </c>
      <c r="B52" t="s">
        <v>537</v>
      </c>
      <c r="C52" t="str">
        <f t="shared" si="1"/>
        <v>CAM - 051</v>
      </c>
      <c r="D52">
        <v>51</v>
      </c>
      <c r="E52" t="s">
        <v>530</v>
      </c>
      <c r="F52" t="s">
        <v>538</v>
      </c>
      <c r="G52">
        <v>-839262134663708</v>
      </c>
      <c r="H52">
        <v>-349813923460329</v>
      </c>
    </row>
    <row r="53" spans="1:8" x14ac:dyDescent="0.3">
      <c r="A53" t="str">
        <f t="shared" si="2"/>
        <v>BR-PE-IPO1-CCTV-CAM - 052</v>
      </c>
      <c r="B53" t="s">
        <v>539</v>
      </c>
      <c r="C53" t="str">
        <f t="shared" si="1"/>
        <v>CAM - 052</v>
      </c>
      <c r="D53">
        <v>52</v>
      </c>
      <c r="E53" t="s">
        <v>530</v>
      </c>
      <c r="F53" t="s">
        <v>540</v>
      </c>
      <c r="G53">
        <v>-839219677751252</v>
      </c>
      <c r="H53">
        <v>-349729365471461</v>
      </c>
    </row>
    <row r="54" spans="1:8" x14ac:dyDescent="0.3">
      <c r="A54" t="str">
        <f t="shared" si="2"/>
        <v>BR-PE-IPO1-CCTV-CAM - 053</v>
      </c>
      <c r="B54" t="s">
        <v>541</v>
      </c>
      <c r="C54" t="str">
        <f t="shared" si="1"/>
        <v>CAM - 053</v>
      </c>
      <c r="D54">
        <v>53</v>
      </c>
      <c r="E54" t="s">
        <v>535</v>
      </c>
      <c r="F54" t="s">
        <v>542</v>
      </c>
      <c r="G54">
        <v>-839223150563182</v>
      </c>
      <c r="H54">
        <v>-349728613716107</v>
      </c>
    </row>
    <row r="55" spans="1:8" x14ac:dyDescent="0.3">
      <c r="A55" t="str">
        <f t="shared" si="2"/>
        <v>BR-PE-IPO1-CCTV-CAM - 054</v>
      </c>
      <c r="B55" t="s">
        <v>543</v>
      </c>
      <c r="C55" t="str">
        <f t="shared" si="1"/>
        <v>CAM - 054</v>
      </c>
      <c r="D55">
        <v>54</v>
      </c>
      <c r="E55" t="s">
        <v>530</v>
      </c>
      <c r="F55" t="s">
        <v>544</v>
      </c>
      <c r="G55">
        <v>-839216822157361</v>
      </c>
      <c r="H55">
        <v>-349728391752068</v>
      </c>
    </row>
    <row r="56" spans="1:8" x14ac:dyDescent="0.3">
      <c r="A56" t="str">
        <f t="shared" si="2"/>
        <v>BR-PE-IPO1-CCTV-CAM - 055</v>
      </c>
      <c r="B56" t="s">
        <v>545</v>
      </c>
      <c r="C56" t="str">
        <f t="shared" si="1"/>
        <v>CAM - 055</v>
      </c>
      <c r="D56">
        <v>55</v>
      </c>
      <c r="E56" t="s">
        <v>546</v>
      </c>
      <c r="F56" t="s">
        <v>547</v>
      </c>
      <c r="G56">
        <v>-839392819496571</v>
      </c>
      <c r="H56">
        <v>-349818753110349</v>
      </c>
    </row>
    <row r="57" spans="1:8" x14ac:dyDescent="0.3">
      <c r="A57" t="str">
        <f t="shared" si="2"/>
        <v>BR-PE-IPO1-CCTV-CAM - 056</v>
      </c>
      <c r="B57" t="s">
        <v>548</v>
      </c>
      <c r="C57" t="str">
        <f t="shared" si="1"/>
        <v>CAM - 056</v>
      </c>
      <c r="D57">
        <v>56</v>
      </c>
      <c r="E57" t="s">
        <v>549</v>
      </c>
      <c r="F57" t="s">
        <v>550</v>
      </c>
      <c r="G57">
        <v>-839303952458643</v>
      </c>
      <c r="H57">
        <v>-349805856772247</v>
      </c>
    </row>
    <row r="58" spans="1:8" x14ac:dyDescent="0.3">
      <c r="A58" t="str">
        <f t="shared" si="2"/>
        <v>BR-PE-IPO1-CCTV-CAM - 058</v>
      </c>
      <c r="B58" t="s">
        <v>551</v>
      </c>
      <c r="C58" t="str">
        <f t="shared" si="1"/>
        <v>CAM - 058</v>
      </c>
      <c r="D58">
        <v>58</v>
      </c>
      <c r="E58" t="s">
        <v>552</v>
      </c>
      <c r="F58" t="s">
        <v>553</v>
      </c>
      <c r="G58">
        <v>-839386309669166</v>
      </c>
      <c r="H58">
        <v>-349819690978019</v>
      </c>
    </row>
    <row r="59" spans="1:8" x14ac:dyDescent="0.3">
      <c r="A59" t="str">
        <f t="shared" si="2"/>
        <v>BR-PE-IPO1-CCTV-CAM - 059</v>
      </c>
      <c r="B59" t="s">
        <v>554</v>
      </c>
      <c r="C59" t="str">
        <f t="shared" si="1"/>
        <v>CAM - 059</v>
      </c>
      <c r="D59">
        <v>59</v>
      </c>
      <c r="E59" t="s">
        <v>555</v>
      </c>
      <c r="F59" t="s">
        <v>556</v>
      </c>
      <c r="G59">
        <v>-839445057102618</v>
      </c>
      <c r="H59">
        <v>-349821714192017</v>
      </c>
    </row>
    <row r="60" spans="1:8" x14ac:dyDescent="0.3">
      <c r="A60" t="str">
        <f t="shared" si="2"/>
        <v>BR-PE-IPO1-CCTV-CAM - 060</v>
      </c>
      <c r="B60" t="s">
        <v>557</v>
      </c>
      <c r="C60" t="str">
        <f t="shared" si="1"/>
        <v>CAM - 060</v>
      </c>
      <c r="D60">
        <v>60</v>
      </c>
      <c r="E60" t="s">
        <v>558</v>
      </c>
      <c r="F60" t="s">
        <v>559</v>
      </c>
      <c r="G60">
        <v>-839460505491663</v>
      </c>
      <c r="H60">
        <v>-349810337899106</v>
      </c>
    </row>
    <row r="61" spans="1:8" x14ac:dyDescent="0.3">
      <c r="A61" t="str">
        <f t="shared" si="2"/>
        <v>BR-PE-IPO1-CCTV-CAM - 061</v>
      </c>
      <c r="B61" t="s">
        <v>560</v>
      </c>
      <c r="C61" t="str">
        <f t="shared" si="1"/>
        <v>CAM - 061</v>
      </c>
      <c r="D61">
        <v>61</v>
      </c>
      <c r="E61" t="s">
        <v>561</v>
      </c>
      <c r="F61" t="s">
        <v>562</v>
      </c>
      <c r="G61">
        <v>-839462491002371</v>
      </c>
      <c r="H61">
        <v>-349809333608102</v>
      </c>
    </row>
    <row r="62" spans="1:8" x14ac:dyDescent="0.3">
      <c r="A62" t="str">
        <f t="shared" si="2"/>
        <v>BR-PE-IPO1-CCTV-CAM - 062</v>
      </c>
      <c r="B62" t="s">
        <v>563</v>
      </c>
      <c r="C62" t="str">
        <f t="shared" si="1"/>
        <v>CAM - 062</v>
      </c>
      <c r="D62">
        <v>62</v>
      </c>
      <c r="E62" t="s">
        <v>564</v>
      </c>
      <c r="F62" t="s">
        <v>565</v>
      </c>
      <c r="G62">
        <v>-839456506803536</v>
      </c>
      <c r="H62">
        <v>-349821960909111</v>
      </c>
    </row>
    <row r="63" spans="1:8" x14ac:dyDescent="0.3">
      <c r="A63" t="str">
        <f t="shared" si="2"/>
        <v>BR-PE-IPO1-CCTV-CAM - 063</v>
      </c>
      <c r="B63" t="s">
        <v>566</v>
      </c>
      <c r="C63" t="str">
        <f t="shared" si="1"/>
        <v>CAM - 063</v>
      </c>
      <c r="D63">
        <v>63</v>
      </c>
      <c r="E63" t="s">
        <v>567</v>
      </c>
      <c r="F63" t="s">
        <v>568</v>
      </c>
      <c r="G63">
        <v>-839440767120592</v>
      </c>
      <c r="H63">
        <v>-349820255120134</v>
      </c>
    </row>
    <row r="64" spans="1:8" x14ac:dyDescent="0.3">
      <c r="A64" t="str">
        <f t="shared" si="2"/>
        <v>BR-PE-IPO1-CCTV-CAM - 066</v>
      </c>
      <c r="B64" t="s">
        <v>569</v>
      </c>
      <c r="C64" t="str">
        <f t="shared" si="1"/>
        <v>CAM - 066</v>
      </c>
      <c r="D64">
        <v>66</v>
      </c>
      <c r="E64" t="s">
        <v>570</v>
      </c>
      <c r="F64" t="s">
        <v>571</v>
      </c>
      <c r="G64">
        <v>-839493702105934</v>
      </c>
      <c r="H64">
        <v>-349807526866276</v>
      </c>
    </row>
    <row r="65" spans="1:8" x14ac:dyDescent="0.3">
      <c r="A65" t="str">
        <f t="shared" si="2"/>
        <v>BR-PE-IPO1-CCTV-CAM - 067</v>
      </c>
      <c r="B65" t="s">
        <v>572</v>
      </c>
      <c r="C65" t="str">
        <f t="shared" si="1"/>
        <v>CAM - 067</v>
      </c>
      <c r="D65">
        <v>67</v>
      </c>
      <c r="E65" t="s">
        <v>570</v>
      </c>
      <c r="F65" t="s">
        <v>573</v>
      </c>
      <c r="G65">
        <v>-839500289397036</v>
      </c>
      <c r="H65">
        <v>-349810900746526</v>
      </c>
    </row>
    <row r="66" spans="1:8" x14ac:dyDescent="0.3">
      <c r="A66" t="str">
        <f t="shared" si="2"/>
        <v>BR-PE-IPO1-CCTV-CAM - 068</v>
      </c>
      <c r="B66" t="s">
        <v>574</v>
      </c>
      <c r="C66" t="str">
        <f t="shared" si="1"/>
        <v>CAM - 068</v>
      </c>
      <c r="D66">
        <v>68</v>
      </c>
      <c r="E66" t="s">
        <v>575</v>
      </c>
      <c r="F66" t="s">
        <v>576</v>
      </c>
      <c r="G66">
        <v>-839509764637999</v>
      </c>
      <c r="H66">
        <v>-349810808339336</v>
      </c>
    </row>
    <row r="67" spans="1:8" x14ac:dyDescent="0.3">
      <c r="A67" t="str">
        <f t="shared" si="2"/>
        <v>BR-PE-IPO1-CCTV-CAM - 069</v>
      </c>
      <c r="B67" t="s">
        <v>577</v>
      </c>
      <c r="C67" t="str">
        <f t="shared" ref="C67:C68" si="3">MID(B67,1,9)</f>
        <v>CAM - 069</v>
      </c>
      <c r="D67">
        <v>69</v>
      </c>
      <c r="E67" t="s">
        <v>575</v>
      </c>
      <c r="F67" t="s">
        <v>578</v>
      </c>
      <c r="G67">
        <v>-839507339335804</v>
      </c>
      <c r="H67">
        <v>-349807447072832</v>
      </c>
    </row>
    <row r="68" spans="1:8" x14ac:dyDescent="0.3">
      <c r="A68" t="str">
        <f t="shared" si="2"/>
        <v>BR-PE-IPO1-CCTV-CAM - SAL</v>
      </c>
      <c r="B68" t="s">
        <v>579</v>
      </c>
      <c r="C68" t="str">
        <f t="shared" si="3"/>
        <v>CAM - SAL</v>
      </c>
      <c r="E68" t="s">
        <v>580</v>
      </c>
      <c r="G68">
        <v>-839446725591903</v>
      </c>
      <c r="H68">
        <v>-349806877315271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showGridLines="0" workbookViewId="0"/>
  </sheetViews>
  <sheetFormatPr defaultRowHeight="14.4" x14ac:dyDescent="0.3"/>
  <cols>
    <col min="1" max="1" width="24" customWidth="1"/>
    <col min="2" max="2" width="12" customWidth="1"/>
    <col min="3" max="3" width="42" customWidth="1"/>
    <col min="4" max="4" width="14" customWidth="1"/>
  </cols>
  <sheetData>
    <row r="1" spans="1:4" ht="18" x14ac:dyDescent="0.35">
      <c r="A1" s="33" t="s">
        <v>581</v>
      </c>
      <c r="B1" s="29"/>
      <c r="C1" s="29"/>
      <c r="D1" s="29"/>
    </row>
    <row r="3" spans="1:4" x14ac:dyDescent="0.3">
      <c r="A3" s="7" t="s">
        <v>582</v>
      </c>
      <c r="B3" s="7" t="s">
        <v>583</v>
      </c>
      <c r="C3" s="7" t="s">
        <v>584</v>
      </c>
      <c r="D3" s="7" t="s">
        <v>19</v>
      </c>
    </row>
    <row r="4" spans="1:4" ht="28.05" customHeight="1" x14ac:dyDescent="0.3">
      <c r="A4" s="2" t="s">
        <v>585</v>
      </c>
      <c r="B4" s="2">
        <f>COUNTA(Ligacoes!A9:A45)</f>
        <v>37</v>
      </c>
      <c r="C4" s="2" t="s">
        <v>586</v>
      </c>
      <c r="D4" s="3" t="s">
        <v>587</v>
      </c>
    </row>
    <row r="5" spans="1:4" ht="28.05" customHeight="1" x14ac:dyDescent="0.3">
      <c r="A5" s="2" t="s">
        <v>588</v>
      </c>
      <c r="B5" s="2">
        <f>COUNTA(Ativos!A4:A37)</f>
        <v>34</v>
      </c>
      <c r="C5" s="2" t="s">
        <v>589</v>
      </c>
      <c r="D5" s="3" t="s">
        <v>587</v>
      </c>
    </row>
    <row r="6" spans="1:4" ht="28.05" customHeight="1" x14ac:dyDescent="0.3">
      <c r="A6" s="2" t="s">
        <v>590</v>
      </c>
      <c r="B6" s="2">
        <f>COUNTIF(Ligacoes!P:P,"Alta")</f>
        <v>103</v>
      </c>
      <c r="C6" s="2" t="s">
        <v>591</v>
      </c>
      <c r="D6" s="3" t="s">
        <v>587</v>
      </c>
    </row>
    <row r="7" spans="1:4" ht="28.05" customHeight="1" x14ac:dyDescent="0.3">
      <c r="A7" s="2" t="s">
        <v>592</v>
      </c>
      <c r="B7" s="2">
        <f>COUNTIF(Ligacoes!P:P,"Média")</f>
        <v>0</v>
      </c>
      <c r="C7" s="2" t="s">
        <v>593</v>
      </c>
      <c r="D7" s="4" t="s">
        <v>594</v>
      </c>
    </row>
    <row r="8" spans="1:4" ht="28.05" customHeight="1" x14ac:dyDescent="0.3">
      <c r="A8" s="2" t="s">
        <v>595</v>
      </c>
      <c r="B8" s="2">
        <f>COUNTIF(Ligacoes!P:P,"Baixa")</f>
        <v>0</v>
      </c>
      <c r="C8" s="2" t="s">
        <v>596</v>
      </c>
      <c r="D8" s="4" t="s">
        <v>594</v>
      </c>
    </row>
    <row r="9" spans="1:4" ht="28.05" customHeight="1" x14ac:dyDescent="0.3">
      <c r="A9" s="2" t="s">
        <v>597</v>
      </c>
      <c r="B9" s="2">
        <f>COUNTIF(Ligacoes!M9:M45,"Fibra LX")</f>
        <v>8</v>
      </c>
      <c r="C9" s="2" t="s">
        <v>598</v>
      </c>
      <c r="D9" s="3" t="s">
        <v>587</v>
      </c>
    </row>
    <row r="10" spans="1:4" ht="28.05" customHeight="1" x14ac:dyDescent="0.3">
      <c r="A10" s="2" t="s">
        <v>599</v>
      </c>
      <c r="B10" s="2">
        <f>COUNTIF(Ligacoes!M9:M45,"Fibra SX")</f>
        <v>3</v>
      </c>
      <c r="C10" s="2" t="s">
        <v>600</v>
      </c>
      <c r="D10" s="3" t="s">
        <v>587</v>
      </c>
    </row>
    <row r="11" spans="1:4" ht="28.05" customHeight="1" x14ac:dyDescent="0.3">
      <c r="A11" s="2" t="s">
        <v>601</v>
      </c>
      <c r="B11" s="2">
        <f>COUNTIF(Ligacoes!M9:M45,"UTP")</f>
        <v>12</v>
      </c>
      <c r="C11" s="2" t="s">
        <v>602</v>
      </c>
      <c r="D11" s="3" t="s">
        <v>587</v>
      </c>
    </row>
    <row r="12" spans="1:4" ht="28.05" customHeight="1" x14ac:dyDescent="0.3">
      <c r="A12" s="2" t="s">
        <v>603</v>
      </c>
      <c r="B12" s="2">
        <f>COUNTIF(Ativos!B:B,"Switch Industrial")</f>
        <v>7</v>
      </c>
      <c r="C12" s="2" t="s">
        <v>604</v>
      </c>
      <c r="D12" s="3" t="s">
        <v>587</v>
      </c>
    </row>
    <row r="13" spans="1:4" ht="28.05" customHeight="1" x14ac:dyDescent="0.3">
      <c r="A13" s="2" t="s">
        <v>605</v>
      </c>
      <c r="B13" s="2">
        <f>COUNTIF(Ativos!B:B,"Access Point")</f>
        <v>10</v>
      </c>
      <c r="C13" s="2" t="s">
        <v>606</v>
      </c>
      <c r="D13" s="3" t="s">
        <v>587</v>
      </c>
    </row>
    <row r="16" spans="1:4" x14ac:dyDescent="0.3">
      <c r="A16" s="32" t="s">
        <v>607</v>
      </c>
      <c r="B16" s="29"/>
      <c r="C16" s="29"/>
      <c r="D16" s="29"/>
    </row>
    <row r="17" spans="1:4" x14ac:dyDescent="0.3">
      <c r="A17" s="7" t="s">
        <v>332</v>
      </c>
      <c r="B17" s="7" t="s">
        <v>608</v>
      </c>
      <c r="C17" s="7" t="s">
        <v>609</v>
      </c>
      <c r="D17" s="7" t="s">
        <v>610</v>
      </c>
    </row>
    <row r="18" spans="1:4" x14ac:dyDescent="0.3">
      <c r="A18" t="s">
        <v>60</v>
      </c>
      <c r="B18">
        <f>COUNTIF(Ligacoes!C:C,A18)</f>
        <v>6</v>
      </c>
      <c r="C18">
        <f>COUNTIF(Ligacoes!H:H,A18)</f>
        <v>13</v>
      </c>
      <c r="D18">
        <f>COUNTIF(Ativos!C:C,A18)</f>
        <v>6</v>
      </c>
    </row>
    <row r="19" spans="1:4" x14ac:dyDescent="0.3">
      <c r="A19" t="s">
        <v>82</v>
      </c>
      <c r="B19">
        <f>COUNTIF(Ligacoes!C:C,A19)</f>
        <v>2</v>
      </c>
      <c r="C19">
        <f>COUNTIF(Ligacoes!H:H,A19)</f>
        <v>2</v>
      </c>
      <c r="D19">
        <f>COUNTIF(Ativos!C:C,A19)</f>
        <v>2</v>
      </c>
    </row>
    <row r="20" spans="1:4" x14ac:dyDescent="0.3">
      <c r="A20" t="s">
        <v>95</v>
      </c>
      <c r="B20">
        <f>COUNTIF(Ligacoes!C:C,A20)</f>
        <v>6</v>
      </c>
      <c r="C20">
        <f>COUNTIF(Ligacoes!H:H,A20)</f>
        <v>6</v>
      </c>
      <c r="D20">
        <f>COUNTIF(Ativos!C:C,A20)</f>
        <v>6</v>
      </c>
    </row>
    <row r="21" spans="1:4" x14ac:dyDescent="0.3">
      <c r="A21" t="s">
        <v>116</v>
      </c>
      <c r="B21">
        <f>COUNTIF(Ligacoes!C:C,A21)</f>
        <v>2</v>
      </c>
      <c r="C21">
        <f>COUNTIF(Ligacoes!H:H,A21)</f>
        <v>6</v>
      </c>
      <c r="D21">
        <f>COUNTIF(Ativos!C:C,A21)</f>
        <v>2</v>
      </c>
    </row>
    <row r="22" spans="1:4" x14ac:dyDescent="0.3">
      <c r="A22" t="s">
        <v>132</v>
      </c>
      <c r="B22">
        <f>COUNTIF(Ligacoes!C:C,A22)</f>
        <v>3</v>
      </c>
      <c r="C22">
        <f>COUNTIF(Ligacoes!H:H,A22)</f>
        <v>7</v>
      </c>
      <c r="D22">
        <f>COUNTIF(Ativos!C:C,A22)</f>
        <v>3</v>
      </c>
    </row>
    <row r="23" spans="1:4" x14ac:dyDescent="0.3">
      <c r="A23" t="s">
        <v>145</v>
      </c>
      <c r="B23">
        <f>COUNTIF(Ligacoes!C:C,A23)</f>
        <v>2</v>
      </c>
      <c r="C23">
        <f>COUNTIF(Ligacoes!H:H,A23)</f>
        <v>3</v>
      </c>
      <c r="D23">
        <f>COUNTIF(Ativos!C:C,A23)</f>
        <v>2</v>
      </c>
    </row>
    <row r="24" spans="1:4" x14ac:dyDescent="0.3">
      <c r="A24" t="s">
        <v>159</v>
      </c>
      <c r="B24">
        <f>COUNTIF(Ligacoes!C:C,A24)</f>
        <v>2</v>
      </c>
      <c r="C24">
        <f>COUNTIF(Ligacoes!H:H,A24)</f>
        <v>2</v>
      </c>
      <c r="D24">
        <f>COUNTIF(Ativos!C:C,A24)</f>
        <v>2</v>
      </c>
    </row>
    <row r="25" spans="1:4" x14ac:dyDescent="0.3">
      <c r="A25" t="s">
        <v>163</v>
      </c>
      <c r="B25">
        <f>COUNTIF(Ligacoes!C:C,A25)</f>
        <v>3</v>
      </c>
      <c r="C25">
        <f>COUNTIF(Ligacoes!H:H,A25)</f>
        <v>4</v>
      </c>
      <c r="D25">
        <f>COUNTIF(Ativos!C:C,A25)</f>
        <v>3</v>
      </c>
    </row>
    <row r="26" spans="1:4" x14ac:dyDescent="0.3">
      <c r="A26" t="s">
        <v>155</v>
      </c>
      <c r="B26">
        <f>COUNTIF(Ligacoes!C:C,A26)</f>
        <v>4</v>
      </c>
      <c r="C26">
        <f>COUNTIF(Ligacoes!H:H,A26)</f>
        <v>4</v>
      </c>
      <c r="D26">
        <f>COUNTIF(Ativos!C:C,A26)</f>
        <v>4</v>
      </c>
    </row>
    <row r="27" spans="1:4" x14ac:dyDescent="0.3">
      <c r="A27" t="s">
        <v>31</v>
      </c>
      <c r="B27">
        <f>COUNTIF(Ligacoes!C:C,A27)</f>
        <v>6</v>
      </c>
      <c r="C27">
        <f>COUNTIF(Ligacoes!H:H,A27)</f>
        <v>8</v>
      </c>
      <c r="D27">
        <f>COUNTIF(Ativos!C:C,A27)</f>
        <v>6</v>
      </c>
    </row>
    <row r="28" spans="1:4" x14ac:dyDescent="0.3">
      <c r="A28" t="s">
        <v>323</v>
      </c>
      <c r="B28">
        <v>6</v>
      </c>
      <c r="C28">
        <f>COUNTIF(Ligacoes!H:H,A28)</f>
        <v>4</v>
      </c>
    </row>
    <row r="29" spans="1:4" x14ac:dyDescent="0.3">
      <c r="A29" t="s">
        <v>611</v>
      </c>
      <c r="B29">
        <v>3</v>
      </c>
      <c r="C29">
        <f>COUNTIF(Ligacoes!H:H,A29)</f>
        <v>0</v>
      </c>
    </row>
  </sheetData>
  <mergeCells count="2">
    <mergeCell ref="A1:D1"/>
    <mergeCell ref="A16:D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"/>
  <sheetViews>
    <sheetView showGridLines="0" workbookViewId="0"/>
  </sheetViews>
  <sheetFormatPr defaultRowHeight="14.4" x14ac:dyDescent="0.3"/>
  <cols>
    <col min="1" max="1" width="18" customWidth="1"/>
    <col min="2" max="3" width="28" customWidth="1"/>
    <col min="4" max="4" width="34" customWidth="1"/>
    <col min="5" max="5" width="12" customWidth="1"/>
  </cols>
  <sheetData>
    <row r="1" spans="1:5" ht="18" x14ac:dyDescent="0.35">
      <c r="A1" s="33" t="s">
        <v>612</v>
      </c>
      <c r="B1" s="29"/>
      <c r="C1" s="29"/>
      <c r="D1" s="29"/>
      <c r="E1" s="29"/>
    </row>
    <row r="3" spans="1:5" x14ac:dyDescent="0.3">
      <c r="A3" s="7" t="s">
        <v>613</v>
      </c>
      <c r="B3" s="7" t="s">
        <v>614</v>
      </c>
      <c r="C3" s="7" t="s">
        <v>615</v>
      </c>
      <c r="D3" s="7" t="s">
        <v>616</v>
      </c>
      <c r="E3" s="7" t="s">
        <v>617</v>
      </c>
    </row>
    <row r="4" spans="1:5" ht="28.8" x14ac:dyDescent="0.3">
      <c r="A4" s="2" t="s">
        <v>618</v>
      </c>
      <c r="B4" s="2" t="s">
        <v>619</v>
      </c>
      <c r="C4" s="2" t="s">
        <v>620</v>
      </c>
      <c r="D4" s="2" t="s">
        <v>621</v>
      </c>
      <c r="E4" s="5" t="s">
        <v>37</v>
      </c>
    </row>
    <row r="5" spans="1:5" ht="43.2" x14ac:dyDescent="0.3">
      <c r="A5" s="2" t="s">
        <v>154</v>
      </c>
      <c r="B5" s="2" t="s">
        <v>622</v>
      </c>
      <c r="C5" s="2" t="s">
        <v>623</v>
      </c>
      <c r="D5" s="2" t="s">
        <v>624</v>
      </c>
      <c r="E5" s="5" t="s">
        <v>37</v>
      </c>
    </row>
    <row r="6" spans="1:5" ht="28.8" x14ac:dyDescent="0.3">
      <c r="A6" s="2" t="s">
        <v>31</v>
      </c>
      <c r="B6" s="2" t="s">
        <v>625</v>
      </c>
      <c r="C6" s="2" t="s">
        <v>626</v>
      </c>
      <c r="D6" s="2" t="s">
        <v>627</v>
      </c>
      <c r="E6" s="4" t="s">
        <v>342</v>
      </c>
    </row>
    <row r="7" spans="1:5" ht="28.8" x14ac:dyDescent="0.3">
      <c r="A7" s="2" t="s">
        <v>628</v>
      </c>
      <c r="B7" s="2" t="s">
        <v>629</v>
      </c>
      <c r="C7" s="2" t="s">
        <v>630</v>
      </c>
      <c r="D7" s="2" t="s">
        <v>631</v>
      </c>
      <c r="E7" s="4" t="s">
        <v>342</v>
      </c>
    </row>
    <row r="8" spans="1:5" x14ac:dyDescent="0.3">
      <c r="A8" s="2" t="s">
        <v>632</v>
      </c>
      <c r="B8" s="2" t="s">
        <v>633</v>
      </c>
      <c r="C8" s="2" t="s">
        <v>634</v>
      </c>
      <c r="D8" s="2" t="s">
        <v>635</v>
      </c>
      <c r="E8" s="4" t="s">
        <v>342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6344-46F1-4A5C-B694-DD3EBA1356A8}">
  <dimension ref="A3:E69"/>
  <sheetViews>
    <sheetView tabSelected="1" topLeftCell="C1" workbookViewId="0">
      <selection activeCell="E18" sqref="E18"/>
    </sheetView>
  </sheetViews>
  <sheetFormatPr defaultRowHeight="14.4" x14ac:dyDescent="0.3"/>
  <cols>
    <col min="1" max="1" width="29" bestFit="1" customWidth="1"/>
    <col min="2" max="2" width="24.88671875" bestFit="1" customWidth="1"/>
    <col min="3" max="3" width="26.6640625" customWidth="1"/>
    <col min="4" max="4" width="14.6640625" bestFit="1" customWidth="1"/>
    <col min="5" max="5" width="66" bestFit="1" customWidth="1"/>
  </cols>
  <sheetData>
    <row r="3" spans="1:5" x14ac:dyDescent="0.3">
      <c r="A3" s="37" t="s">
        <v>331</v>
      </c>
      <c r="B3" s="37" t="s">
        <v>332</v>
      </c>
      <c r="C3" s="37" t="s">
        <v>36</v>
      </c>
      <c r="D3" s="37" t="s">
        <v>333</v>
      </c>
      <c r="E3" s="37" t="s">
        <v>648</v>
      </c>
    </row>
    <row r="4" spans="1:5" x14ac:dyDescent="0.3">
      <c r="A4" t="s">
        <v>415</v>
      </c>
      <c r="B4" t="s">
        <v>515</v>
      </c>
      <c r="C4" t="s">
        <v>277</v>
      </c>
      <c r="D4" t="s">
        <v>516</v>
      </c>
      <c r="E4" t="s">
        <v>901</v>
      </c>
    </row>
    <row r="5" spans="1:5" x14ac:dyDescent="0.3">
      <c r="B5" t="s">
        <v>518</v>
      </c>
      <c r="C5" t="s">
        <v>279</v>
      </c>
      <c r="D5" t="s">
        <v>519</v>
      </c>
      <c r="E5" t="s">
        <v>904</v>
      </c>
    </row>
    <row r="6" spans="1:5" x14ac:dyDescent="0.3">
      <c r="B6" t="s">
        <v>521</v>
      </c>
      <c r="C6" t="s">
        <v>281</v>
      </c>
      <c r="D6" t="s">
        <v>522</v>
      </c>
      <c r="E6" t="s">
        <v>907</v>
      </c>
    </row>
    <row r="7" spans="1:5" x14ac:dyDescent="0.3">
      <c r="B7" t="s">
        <v>546</v>
      </c>
      <c r="C7" t="s">
        <v>305</v>
      </c>
      <c r="D7" t="s">
        <v>547</v>
      </c>
      <c r="E7" t="s">
        <v>937</v>
      </c>
    </row>
    <row r="8" spans="1:5" x14ac:dyDescent="0.3">
      <c r="B8" t="s">
        <v>509</v>
      </c>
      <c r="C8" t="s">
        <v>273</v>
      </c>
      <c r="D8" t="s">
        <v>510</v>
      </c>
      <c r="E8" t="s">
        <v>895</v>
      </c>
    </row>
    <row r="9" spans="1:5" x14ac:dyDescent="0.3">
      <c r="B9" t="s">
        <v>500</v>
      </c>
      <c r="C9" t="s">
        <v>267</v>
      </c>
      <c r="D9" t="s">
        <v>501</v>
      </c>
      <c r="E9" t="s">
        <v>886</v>
      </c>
    </row>
    <row r="10" spans="1:5" x14ac:dyDescent="0.3">
      <c r="B10" t="s">
        <v>506</v>
      </c>
      <c r="C10" t="s">
        <v>271</v>
      </c>
      <c r="D10" t="s">
        <v>507</v>
      </c>
      <c r="E10" t="s">
        <v>892</v>
      </c>
    </row>
    <row r="11" spans="1:5" x14ac:dyDescent="0.3">
      <c r="B11" t="s">
        <v>503</v>
      </c>
      <c r="C11" t="s">
        <v>269</v>
      </c>
      <c r="D11" t="s">
        <v>504</v>
      </c>
      <c r="E11" t="s">
        <v>889</v>
      </c>
    </row>
    <row r="12" spans="1:5" x14ac:dyDescent="0.3">
      <c r="B12" t="s">
        <v>512</v>
      </c>
      <c r="C12" t="s">
        <v>275</v>
      </c>
      <c r="D12" t="s">
        <v>513</v>
      </c>
      <c r="E12" t="s">
        <v>898</v>
      </c>
    </row>
    <row r="13" spans="1:5" x14ac:dyDescent="0.3">
      <c r="B13" t="s">
        <v>524</v>
      </c>
      <c r="C13" t="s">
        <v>283</v>
      </c>
      <c r="D13" t="s">
        <v>525</v>
      </c>
      <c r="E13" t="s">
        <v>910</v>
      </c>
    </row>
    <row r="14" spans="1:5" x14ac:dyDescent="0.3">
      <c r="B14" t="s">
        <v>570</v>
      </c>
      <c r="C14" t="s">
        <v>322</v>
      </c>
      <c r="D14" t="s">
        <v>571</v>
      </c>
      <c r="E14" t="s">
        <v>993</v>
      </c>
    </row>
    <row r="15" spans="1:5" x14ac:dyDescent="0.3">
      <c r="C15" t="s">
        <v>325</v>
      </c>
      <c r="D15" t="s">
        <v>573</v>
      </c>
      <c r="E15" t="s">
        <v>996</v>
      </c>
    </row>
    <row r="16" spans="1:5" x14ac:dyDescent="0.3">
      <c r="B16" t="s">
        <v>555</v>
      </c>
      <c r="C16" t="s">
        <v>312</v>
      </c>
      <c r="D16" t="s">
        <v>556</v>
      </c>
      <c r="E16" t="s">
        <v>946</v>
      </c>
    </row>
    <row r="17" spans="2:5" x14ac:dyDescent="0.3">
      <c r="B17" t="s">
        <v>552</v>
      </c>
      <c r="C17" t="s">
        <v>310</v>
      </c>
      <c r="D17" t="s">
        <v>553</v>
      </c>
      <c r="E17" t="s">
        <v>943</v>
      </c>
    </row>
    <row r="18" spans="2:5" x14ac:dyDescent="0.3">
      <c r="B18" t="s">
        <v>530</v>
      </c>
      <c r="C18" t="s">
        <v>288</v>
      </c>
      <c r="D18" t="s">
        <v>531</v>
      </c>
      <c r="E18" t="s">
        <v>916</v>
      </c>
    </row>
    <row r="19" spans="2:5" x14ac:dyDescent="0.3">
      <c r="C19" t="s">
        <v>290</v>
      </c>
      <c r="D19" t="s">
        <v>533</v>
      </c>
      <c r="E19" t="s">
        <v>919</v>
      </c>
    </row>
    <row r="20" spans="2:5" x14ac:dyDescent="0.3">
      <c r="C20" t="s">
        <v>294</v>
      </c>
      <c r="D20" t="s">
        <v>538</v>
      </c>
      <c r="E20" t="s">
        <v>925</v>
      </c>
    </row>
    <row r="21" spans="2:5" x14ac:dyDescent="0.3">
      <c r="C21" t="s">
        <v>296</v>
      </c>
      <c r="D21" t="s">
        <v>540</v>
      </c>
      <c r="E21" t="s">
        <v>928</v>
      </c>
    </row>
    <row r="22" spans="2:5" x14ac:dyDescent="0.3">
      <c r="C22" t="s">
        <v>302</v>
      </c>
      <c r="D22" t="s">
        <v>544</v>
      </c>
      <c r="E22" t="s">
        <v>934</v>
      </c>
    </row>
    <row r="23" spans="2:5" x14ac:dyDescent="0.3">
      <c r="B23" t="s">
        <v>564</v>
      </c>
      <c r="C23" t="s">
        <v>318</v>
      </c>
      <c r="D23" t="s">
        <v>565</v>
      </c>
      <c r="E23" t="s">
        <v>987</v>
      </c>
    </row>
    <row r="24" spans="2:5" x14ac:dyDescent="0.3">
      <c r="B24" t="s">
        <v>567</v>
      </c>
      <c r="C24" t="s">
        <v>320</v>
      </c>
      <c r="D24" t="s">
        <v>568</v>
      </c>
      <c r="E24" t="s">
        <v>990</v>
      </c>
    </row>
    <row r="25" spans="2:5" x14ac:dyDescent="0.3">
      <c r="B25" t="s">
        <v>527</v>
      </c>
      <c r="C25" t="s">
        <v>285</v>
      </c>
      <c r="D25" t="s">
        <v>528</v>
      </c>
      <c r="E25" t="s">
        <v>913</v>
      </c>
    </row>
    <row r="26" spans="2:5" x14ac:dyDescent="0.3">
      <c r="B26" t="s">
        <v>487</v>
      </c>
      <c r="C26" t="s">
        <v>255</v>
      </c>
      <c r="D26" t="s">
        <v>488</v>
      </c>
      <c r="E26" t="s">
        <v>868</v>
      </c>
    </row>
    <row r="27" spans="2:5" x14ac:dyDescent="0.3">
      <c r="C27" t="s">
        <v>257</v>
      </c>
      <c r="D27" t="s">
        <v>490</v>
      </c>
      <c r="E27" t="s">
        <v>871</v>
      </c>
    </row>
    <row r="28" spans="2:5" x14ac:dyDescent="0.3">
      <c r="C28" t="s">
        <v>259</v>
      </c>
      <c r="D28" t="s">
        <v>492</v>
      </c>
      <c r="E28" t="s">
        <v>874</v>
      </c>
    </row>
    <row r="29" spans="2:5" x14ac:dyDescent="0.3">
      <c r="C29" t="s">
        <v>261</v>
      </c>
      <c r="D29" t="s">
        <v>494</v>
      </c>
      <c r="E29" t="s">
        <v>877</v>
      </c>
    </row>
    <row r="30" spans="2:5" x14ac:dyDescent="0.3">
      <c r="C30" t="s">
        <v>263</v>
      </c>
      <c r="D30" t="s">
        <v>496</v>
      </c>
      <c r="E30" t="s">
        <v>880</v>
      </c>
    </row>
    <row r="31" spans="2:5" x14ac:dyDescent="0.3">
      <c r="C31" t="s">
        <v>265</v>
      </c>
      <c r="D31" t="s">
        <v>498</v>
      </c>
      <c r="E31" t="s">
        <v>883</v>
      </c>
    </row>
    <row r="32" spans="2:5" x14ac:dyDescent="0.3">
      <c r="B32" t="s">
        <v>461</v>
      </c>
      <c r="C32" t="s">
        <v>229</v>
      </c>
      <c r="D32" t="s">
        <v>462</v>
      </c>
      <c r="E32" t="s">
        <v>832</v>
      </c>
    </row>
    <row r="33" spans="2:5" x14ac:dyDescent="0.3">
      <c r="C33" t="s">
        <v>231</v>
      </c>
      <c r="D33" t="s">
        <v>464</v>
      </c>
      <c r="E33" t="s">
        <v>835</v>
      </c>
    </row>
    <row r="34" spans="2:5" x14ac:dyDescent="0.3">
      <c r="C34" t="s">
        <v>250</v>
      </c>
      <c r="D34" t="s">
        <v>483</v>
      </c>
      <c r="E34" t="s">
        <v>862</v>
      </c>
    </row>
    <row r="35" spans="2:5" x14ac:dyDescent="0.3">
      <c r="C35" t="s">
        <v>253</v>
      </c>
      <c r="D35" t="s">
        <v>485</v>
      </c>
      <c r="E35" t="s">
        <v>865</v>
      </c>
    </row>
    <row r="36" spans="2:5" x14ac:dyDescent="0.3">
      <c r="B36" t="s">
        <v>466</v>
      </c>
      <c r="C36" t="s">
        <v>233</v>
      </c>
      <c r="D36" t="s">
        <v>467</v>
      </c>
      <c r="E36" t="s">
        <v>838</v>
      </c>
    </row>
    <row r="37" spans="2:5" x14ac:dyDescent="0.3">
      <c r="C37" t="s">
        <v>235</v>
      </c>
      <c r="D37" t="s">
        <v>469</v>
      </c>
      <c r="E37" t="s">
        <v>841</v>
      </c>
    </row>
    <row r="38" spans="2:5" x14ac:dyDescent="0.3">
      <c r="C38" t="s">
        <v>237</v>
      </c>
      <c r="D38" t="s">
        <v>471</v>
      </c>
      <c r="E38" t="s">
        <v>844</v>
      </c>
    </row>
    <row r="39" spans="2:5" x14ac:dyDescent="0.3">
      <c r="C39" t="s">
        <v>240</v>
      </c>
      <c r="D39" t="s">
        <v>473</v>
      </c>
      <c r="E39" t="s">
        <v>847</v>
      </c>
    </row>
    <row r="40" spans="2:5" x14ac:dyDescent="0.3">
      <c r="C40" t="s">
        <v>242</v>
      </c>
      <c r="D40" t="s">
        <v>475</v>
      </c>
      <c r="E40" t="s">
        <v>850</v>
      </c>
    </row>
    <row r="41" spans="2:5" x14ac:dyDescent="0.3">
      <c r="C41" t="s">
        <v>244</v>
      </c>
      <c r="D41" t="s">
        <v>477</v>
      </c>
      <c r="E41" t="s">
        <v>853</v>
      </c>
    </row>
    <row r="42" spans="2:5" x14ac:dyDescent="0.3">
      <c r="C42" t="s">
        <v>246</v>
      </c>
      <c r="D42" t="s">
        <v>479</v>
      </c>
      <c r="E42" t="s">
        <v>856</v>
      </c>
    </row>
    <row r="43" spans="2:5" x14ac:dyDescent="0.3">
      <c r="C43" t="s">
        <v>248</v>
      </c>
      <c r="D43" t="s">
        <v>481</v>
      </c>
      <c r="E43" t="s">
        <v>859</v>
      </c>
    </row>
    <row r="44" spans="2:5" x14ac:dyDescent="0.3">
      <c r="B44" t="s">
        <v>448</v>
      </c>
      <c r="C44" t="s">
        <v>214</v>
      </c>
      <c r="D44" t="s">
        <v>449</v>
      </c>
      <c r="E44" t="s">
        <v>814</v>
      </c>
    </row>
    <row r="45" spans="2:5" x14ac:dyDescent="0.3">
      <c r="C45" t="s">
        <v>216</v>
      </c>
      <c r="D45" t="s">
        <v>451</v>
      </c>
      <c r="E45" t="s">
        <v>817</v>
      </c>
    </row>
    <row r="46" spans="2:5" x14ac:dyDescent="0.3">
      <c r="C46" t="s">
        <v>218</v>
      </c>
      <c r="D46" t="s">
        <v>453</v>
      </c>
      <c r="E46" t="s">
        <v>820</v>
      </c>
    </row>
    <row r="47" spans="2:5" x14ac:dyDescent="0.3">
      <c r="C47" t="s">
        <v>220</v>
      </c>
      <c r="D47" t="s">
        <v>455</v>
      </c>
      <c r="E47" t="s">
        <v>823</v>
      </c>
    </row>
    <row r="48" spans="2:5" x14ac:dyDescent="0.3">
      <c r="C48" t="s">
        <v>222</v>
      </c>
      <c r="D48" t="s">
        <v>457</v>
      </c>
      <c r="E48" t="s">
        <v>826</v>
      </c>
    </row>
    <row r="49" spans="2:5" x14ac:dyDescent="0.3">
      <c r="C49" t="s">
        <v>227</v>
      </c>
      <c r="D49" t="s">
        <v>459</v>
      </c>
      <c r="E49" t="s">
        <v>829</v>
      </c>
    </row>
    <row r="50" spans="2:5" x14ac:dyDescent="0.3">
      <c r="B50" t="s">
        <v>426</v>
      </c>
      <c r="C50" t="s">
        <v>191</v>
      </c>
      <c r="D50" t="s">
        <v>427</v>
      </c>
      <c r="E50" t="s">
        <v>784</v>
      </c>
    </row>
    <row r="51" spans="2:5" x14ac:dyDescent="0.3">
      <c r="C51" t="s">
        <v>193</v>
      </c>
      <c r="D51" t="s">
        <v>429</v>
      </c>
      <c r="E51" t="s">
        <v>787</v>
      </c>
    </row>
    <row r="52" spans="2:5" x14ac:dyDescent="0.3">
      <c r="C52" t="s">
        <v>195</v>
      </c>
      <c r="D52" t="s">
        <v>431</v>
      </c>
      <c r="E52" t="s">
        <v>790</v>
      </c>
    </row>
    <row r="53" spans="2:5" x14ac:dyDescent="0.3">
      <c r="C53" t="s">
        <v>198</v>
      </c>
      <c r="D53" t="s">
        <v>433</v>
      </c>
      <c r="E53" t="s">
        <v>793</v>
      </c>
    </row>
    <row r="54" spans="2:5" x14ac:dyDescent="0.3">
      <c r="C54" t="s">
        <v>200</v>
      </c>
      <c r="D54" t="s">
        <v>435</v>
      </c>
      <c r="E54" t="s">
        <v>796</v>
      </c>
    </row>
    <row r="55" spans="2:5" x14ac:dyDescent="0.3">
      <c r="C55" t="s">
        <v>202</v>
      </c>
      <c r="D55" t="s">
        <v>437</v>
      </c>
      <c r="E55" t="s">
        <v>799</v>
      </c>
    </row>
    <row r="56" spans="2:5" x14ac:dyDescent="0.3">
      <c r="C56" t="s">
        <v>204</v>
      </c>
      <c r="D56" t="s">
        <v>439</v>
      </c>
      <c r="E56" t="s">
        <v>802</v>
      </c>
    </row>
    <row r="57" spans="2:5" x14ac:dyDescent="0.3">
      <c r="C57" t="s">
        <v>206</v>
      </c>
      <c r="D57" t="s">
        <v>441</v>
      </c>
      <c r="E57" t="s">
        <v>805</v>
      </c>
    </row>
    <row r="58" spans="2:5" x14ac:dyDescent="0.3">
      <c r="C58" t="s">
        <v>209</v>
      </c>
      <c r="D58" t="s">
        <v>443</v>
      </c>
      <c r="E58" t="s">
        <v>808</v>
      </c>
    </row>
    <row r="59" spans="2:5" x14ac:dyDescent="0.3">
      <c r="B59" t="s">
        <v>419</v>
      </c>
      <c r="C59" t="s">
        <v>183</v>
      </c>
      <c r="D59" t="s">
        <v>420</v>
      </c>
      <c r="E59" t="s">
        <v>775</v>
      </c>
    </row>
    <row r="60" spans="2:5" x14ac:dyDescent="0.3">
      <c r="C60" t="s">
        <v>187</v>
      </c>
      <c r="D60" t="s">
        <v>422</v>
      </c>
      <c r="E60" t="s">
        <v>778</v>
      </c>
    </row>
    <row r="61" spans="2:5" x14ac:dyDescent="0.3">
      <c r="C61" t="s">
        <v>189</v>
      </c>
      <c r="D61" t="s">
        <v>424</v>
      </c>
      <c r="E61" t="s">
        <v>781</v>
      </c>
    </row>
    <row r="62" spans="2:5" x14ac:dyDescent="0.3">
      <c r="B62" t="s">
        <v>445</v>
      </c>
      <c r="C62" t="s">
        <v>212</v>
      </c>
      <c r="D62" t="s">
        <v>446</v>
      </c>
      <c r="E62" t="s">
        <v>811</v>
      </c>
    </row>
    <row r="63" spans="2:5" x14ac:dyDescent="0.3">
      <c r="B63" t="s">
        <v>558</v>
      </c>
      <c r="C63" t="s">
        <v>314</v>
      </c>
      <c r="D63" t="s">
        <v>559</v>
      </c>
      <c r="E63" t="s">
        <v>949</v>
      </c>
    </row>
    <row r="64" spans="2:5" x14ac:dyDescent="0.3">
      <c r="C64" t="s">
        <v>316</v>
      </c>
      <c r="D64" t="s">
        <v>562</v>
      </c>
      <c r="E64" t="s">
        <v>952</v>
      </c>
    </row>
    <row r="65" spans="2:5" x14ac:dyDescent="0.3">
      <c r="B65" t="s">
        <v>575</v>
      </c>
      <c r="C65" t="s">
        <v>327</v>
      </c>
      <c r="D65" t="s">
        <v>576</v>
      </c>
      <c r="E65" t="s">
        <v>999</v>
      </c>
    </row>
    <row r="66" spans="2:5" x14ac:dyDescent="0.3">
      <c r="C66" t="s">
        <v>329</v>
      </c>
      <c r="D66" t="s">
        <v>578</v>
      </c>
      <c r="E66" t="s">
        <v>1002</v>
      </c>
    </row>
    <row r="67" spans="2:5" x14ac:dyDescent="0.3">
      <c r="B67" t="s">
        <v>549</v>
      </c>
      <c r="C67" t="s">
        <v>308</v>
      </c>
      <c r="D67" t="s">
        <v>550</v>
      </c>
      <c r="E67" t="s">
        <v>940</v>
      </c>
    </row>
    <row r="68" spans="2:5" x14ac:dyDescent="0.3">
      <c r="B68" t="s">
        <v>535</v>
      </c>
      <c r="C68" t="s">
        <v>292</v>
      </c>
      <c r="D68" t="s">
        <v>536</v>
      </c>
      <c r="E68" t="s">
        <v>922</v>
      </c>
    </row>
    <row r="69" spans="2:5" x14ac:dyDescent="0.3">
      <c r="C69" t="s">
        <v>299</v>
      </c>
      <c r="D69" t="s">
        <v>542</v>
      </c>
      <c r="E69" t="s">
        <v>931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13"/>
  <sheetViews>
    <sheetView showGridLines="0" topLeftCell="A38" workbookViewId="0">
      <selection activeCell="F99" sqref="A1:S114"/>
    </sheetView>
  </sheetViews>
  <sheetFormatPr defaultRowHeight="14.4" x14ac:dyDescent="0.3"/>
  <cols>
    <col min="1" max="1" width="15" customWidth="1"/>
    <col min="2" max="2" width="31" customWidth="1"/>
    <col min="3" max="3" width="16" customWidth="1"/>
    <col min="4" max="4" width="14" customWidth="1"/>
    <col min="5" max="5" width="24" customWidth="1"/>
    <col min="6" max="6" width="23" customWidth="1"/>
    <col min="7" max="7" width="17" customWidth="1"/>
    <col min="8" max="8" width="18" customWidth="1"/>
    <col min="9" max="9" width="42" customWidth="1"/>
    <col min="10" max="11" width="32" customWidth="1"/>
    <col min="12" max="12" width="18" customWidth="1"/>
    <col min="13" max="13" width="20" customWidth="1"/>
    <col min="14" max="15" width="14" customWidth="1"/>
    <col min="16" max="16" width="42" customWidth="1"/>
    <col min="17" max="17" width="12" customWidth="1"/>
    <col min="18" max="18" width="32" customWidth="1"/>
    <col min="19" max="19" width="18" customWidth="1"/>
  </cols>
  <sheetData>
    <row r="1" spans="1:19" ht="25.05" customHeight="1" x14ac:dyDescent="0.3">
      <c r="A1" s="34" t="s">
        <v>638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29"/>
    </row>
    <row r="2" spans="1:19" ht="25.05" customHeight="1" x14ac:dyDescent="0.3">
      <c r="A2" s="35" t="s">
        <v>639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29"/>
    </row>
    <row r="4" spans="1:19" ht="30" customHeight="1" x14ac:dyDescent="0.3">
      <c r="A4" s="14" t="s">
        <v>640</v>
      </c>
      <c r="B4" s="15" t="s">
        <v>36</v>
      </c>
      <c r="C4" s="15" t="s">
        <v>331</v>
      </c>
      <c r="D4" s="15" t="s">
        <v>641</v>
      </c>
      <c r="E4" s="15" t="s">
        <v>334</v>
      </c>
      <c r="F4" s="15" t="s">
        <v>332</v>
      </c>
      <c r="G4" s="15" t="s">
        <v>333</v>
      </c>
      <c r="H4" s="15" t="s">
        <v>335</v>
      </c>
      <c r="I4" s="15" t="s">
        <v>642</v>
      </c>
      <c r="J4" s="15" t="s">
        <v>643</v>
      </c>
      <c r="K4" s="15" t="s">
        <v>644</v>
      </c>
      <c r="L4" s="15" t="s">
        <v>17</v>
      </c>
      <c r="M4" s="15" t="s">
        <v>645</v>
      </c>
      <c r="N4" s="15" t="s">
        <v>646</v>
      </c>
      <c r="O4" s="15" t="s">
        <v>647</v>
      </c>
      <c r="P4" s="15" t="s">
        <v>648</v>
      </c>
      <c r="Q4" s="15" t="s">
        <v>20</v>
      </c>
      <c r="R4" s="15" t="s">
        <v>21</v>
      </c>
      <c r="S4" s="16" t="s">
        <v>649</v>
      </c>
    </row>
    <row r="5" spans="1:19" ht="66" hidden="1" customHeight="1" x14ac:dyDescent="0.3">
      <c r="A5" s="17"/>
      <c r="B5" s="17" t="s">
        <v>650</v>
      </c>
      <c r="C5" s="17" t="s">
        <v>1007</v>
      </c>
      <c r="D5" s="17" t="s">
        <v>651</v>
      </c>
      <c r="E5" s="17" t="s">
        <v>338</v>
      </c>
      <c r="F5" s="17" t="s">
        <v>512</v>
      </c>
      <c r="G5" s="17" t="s">
        <v>90</v>
      </c>
      <c r="H5" s="17" t="s">
        <v>339</v>
      </c>
      <c r="I5" s="17" t="s">
        <v>73</v>
      </c>
      <c r="J5" s="17" t="s">
        <v>652</v>
      </c>
      <c r="K5" s="17" t="s">
        <v>653</v>
      </c>
      <c r="L5" s="17" t="s">
        <v>89</v>
      </c>
      <c r="M5" s="17" t="s">
        <v>122</v>
      </c>
      <c r="N5" s="20"/>
      <c r="O5" s="20"/>
      <c r="P5" s="17"/>
      <c r="Q5" s="23" t="s">
        <v>37</v>
      </c>
      <c r="R5" s="17" t="s">
        <v>340</v>
      </c>
      <c r="S5" s="17" t="str">
        <f t="shared" ref="S5:S14" si="0">HYPERLINK("imagens/AP.png","Abrir imagem")</f>
        <v>Abrir imagem</v>
      </c>
    </row>
    <row r="6" spans="1:19" ht="66" hidden="1" customHeight="1" x14ac:dyDescent="0.3">
      <c r="A6" s="18"/>
      <c r="B6" s="18" t="s">
        <v>654</v>
      </c>
      <c r="C6" s="18" t="s">
        <v>1007</v>
      </c>
      <c r="D6" s="18" t="s">
        <v>651</v>
      </c>
      <c r="E6" s="18" t="s">
        <v>338</v>
      </c>
      <c r="F6" s="18" t="s">
        <v>512</v>
      </c>
      <c r="G6" s="18" t="s">
        <v>90</v>
      </c>
      <c r="H6" s="18" t="s">
        <v>339</v>
      </c>
      <c r="I6" s="18" t="s">
        <v>78</v>
      </c>
      <c r="J6" s="18" t="s">
        <v>655</v>
      </c>
      <c r="K6" s="18" t="s">
        <v>656</v>
      </c>
      <c r="L6" s="18" t="s">
        <v>89</v>
      </c>
      <c r="M6" s="18" t="s">
        <v>125</v>
      </c>
      <c r="N6" s="21"/>
      <c r="O6" s="21"/>
      <c r="P6" s="18"/>
      <c r="Q6" s="24" t="s">
        <v>342</v>
      </c>
      <c r="R6" s="18" t="s">
        <v>343</v>
      </c>
      <c r="S6" s="18" t="str">
        <f t="shared" si="0"/>
        <v>Abrir imagem</v>
      </c>
    </row>
    <row r="7" spans="1:19" ht="66" hidden="1" customHeight="1" x14ac:dyDescent="0.3">
      <c r="A7" s="18"/>
      <c r="B7" s="18" t="s">
        <v>657</v>
      </c>
      <c r="C7" s="18" t="s">
        <v>1007</v>
      </c>
      <c r="D7" s="18" t="s">
        <v>651</v>
      </c>
      <c r="E7" s="18" t="s">
        <v>338</v>
      </c>
      <c r="F7" s="18" t="s">
        <v>512</v>
      </c>
      <c r="G7" s="18" t="s">
        <v>90</v>
      </c>
      <c r="H7" s="18" t="s">
        <v>339</v>
      </c>
      <c r="I7" s="18" t="s">
        <v>78</v>
      </c>
      <c r="J7" s="18" t="s">
        <v>658</v>
      </c>
      <c r="K7" s="18" t="s">
        <v>659</v>
      </c>
      <c r="L7" s="18" t="s">
        <v>89</v>
      </c>
      <c r="M7" s="18" t="s">
        <v>128</v>
      </c>
      <c r="N7" s="21"/>
      <c r="O7" s="21"/>
      <c r="P7" s="18"/>
      <c r="Q7" s="24" t="s">
        <v>342</v>
      </c>
      <c r="R7" s="18" t="s">
        <v>343</v>
      </c>
      <c r="S7" s="18" t="str">
        <f t="shared" si="0"/>
        <v>Abrir imagem</v>
      </c>
    </row>
    <row r="8" spans="1:19" ht="66" customHeight="1" x14ac:dyDescent="0.3">
      <c r="A8" s="18"/>
      <c r="B8" s="18" t="s">
        <v>660</v>
      </c>
      <c r="C8" s="18" t="s">
        <v>1007</v>
      </c>
      <c r="D8" s="18" t="s">
        <v>651</v>
      </c>
      <c r="E8" s="18" t="s">
        <v>338</v>
      </c>
      <c r="F8" s="18" t="s">
        <v>1013</v>
      </c>
      <c r="G8" s="18" t="s">
        <v>90</v>
      </c>
      <c r="H8" s="18" t="s">
        <v>339</v>
      </c>
      <c r="I8" s="18" t="s">
        <v>156</v>
      </c>
      <c r="J8" s="18" t="s">
        <v>661</v>
      </c>
      <c r="K8" s="18" t="s">
        <v>661</v>
      </c>
      <c r="L8" s="18" t="s">
        <v>89</v>
      </c>
      <c r="M8" s="18" t="s">
        <v>172</v>
      </c>
      <c r="N8" s="21"/>
      <c r="O8" s="21"/>
      <c r="P8" s="18"/>
      <c r="Q8" s="24" t="s">
        <v>342</v>
      </c>
      <c r="R8" s="18" t="s">
        <v>346</v>
      </c>
      <c r="S8" s="18" t="str">
        <f t="shared" si="0"/>
        <v>Abrir imagem</v>
      </c>
    </row>
    <row r="9" spans="1:19" ht="66" hidden="1" customHeight="1" x14ac:dyDescent="0.3">
      <c r="A9" s="18"/>
      <c r="B9" s="18" t="s">
        <v>662</v>
      </c>
      <c r="C9" s="18" t="s">
        <v>1007</v>
      </c>
      <c r="D9" s="18" t="s">
        <v>651</v>
      </c>
      <c r="E9" s="18" t="s">
        <v>338</v>
      </c>
      <c r="F9" s="18" t="s">
        <v>116</v>
      </c>
      <c r="G9" s="18" t="s">
        <v>90</v>
      </c>
      <c r="H9" s="18" t="s">
        <v>339</v>
      </c>
      <c r="I9" s="18" t="s">
        <v>117</v>
      </c>
      <c r="J9" s="18" t="s">
        <v>663</v>
      </c>
      <c r="K9" s="18" t="s">
        <v>664</v>
      </c>
      <c r="L9" s="18" t="s">
        <v>89</v>
      </c>
      <c r="M9" s="18" t="s">
        <v>115</v>
      </c>
      <c r="N9" s="21"/>
      <c r="O9" s="21"/>
      <c r="P9" s="18"/>
      <c r="Q9" s="24" t="s">
        <v>37</v>
      </c>
      <c r="R9" s="18" t="s">
        <v>348</v>
      </c>
      <c r="S9" s="18" t="str">
        <f t="shared" si="0"/>
        <v>Abrir imagem</v>
      </c>
    </row>
    <row r="10" spans="1:19" ht="66" customHeight="1" x14ac:dyDescent="0.3">
      <c r="A10" s="18"/>
      <c r="B10" s="18" t="s">
        <v>665</v>
      </c>
      <c r="C10" s="18" t="s">
        <v>1007</v>
      </c>
      <c r="D10" s="18" t="s">
        <v>651</v>
      </c>
      <c r="E10" s="18" t="s">
        <v>338</v>
      </c>
      <c r="F10" s="18" t="s">
        <v>1014</v>
      </c>
      <c r="G10" s="18" t="s">
        <v>90</v>
      </c>
      <c r="H10" s="18" t="s">
        <v>339</v>
      </c>
      <c r="I10" s="18" t="s">
        <v>83</v>
      </c>
      <c r="J10" s="18" t="s">
        <v>666</v>
      </c>
      <c r="K10" s="18" t="s">
        <v>667</v>
      </c>
      <c r="L10" s="18" t="s">
        <v>89</v>
      </c>
      <c r="M10" s="18" t="s">
        <v>80</v>
      </c>
      <c r="N10" s="21"/>
      <c r="O10" s="21"/>
      <c r="P10" s="18"/>
      <c r="Q10" s="24" t="s">
        <v>342</v>
      </c>
      <c r="R10" s="18" t="s">
        <v>343</v>
      </c>
      <c r="S10" s="18" t="str">
        <f t="shared" si="0"/>
        <v>Abrir imagem</v>
      </c>
    </row>
    <row r="11" spans="1:19" ht="66" customHeight="1" x14ac:dyDescent="0.3">
      <c r="A11" s="18"/>
      <c r="B11" s="18" t="s">
        <v>668</v>
      </c>
      <c r="C11" s="18" t="s">
        <v>1007</v>
      </c>
      <c r="D11" s="18" t="s">
        <v>651</v>
      </c>
      <c r="E11" s="18" t="s">
        <v>338</v>
      </c>
      <c r="F11" s="18" t="s">
        <v>1014</v>
      </c>
      <c r="G11" s="18" t="s">
        <v>90</v>
      </c>
      <c r="H11" s="18" t="s">
        <v>339</v>
      </c>
      <c r="I11" s="18" t="s">
        <v>96</v>
      </c>
      <c r="J11" s="18" t="s">
        <v>669</v>
      </c>
      <c r="K11" s="18" t="s">
        <v>670</v>
      </c>
      <c r="L11" s="18" t="s">
        <v>89</v>
      </c>
      <c r="M11" s="18" t="s">
        <v>103</v>
      </c>
      <c r="N11" s="21"/>
      <c r="O11" s="21"/>
      <c r="P11" s="18"/>
      <c r="Q11" s="24" t="s">
        <v>342</v>
      </c>
      <c r="R11" s="18" t="s">
        <v>343</v>
      </c>
      <c r="S11" s="18" t="str">
        <f t="shared" si="0"/>
        <v>Abrir imagem</v>
      </c>
    </row>
    <row r="12" spans="1:19" ht="66" customHeight="1" x14ac:dyDescent="0.3">
      <c r="A12" s="18"/>
      <c r="B12" s="18" t="s">
        <v>671</v>
      </c>
      <c r="C12" s="18" t="s">
        <v>1007</v>
      </c>
      <c r="D12" s="18" t="s">
        <v>651</v>
      </c>
      <c r="E12" s="18" t="s">
        <v>338</v>
      </c>
      <c r="F12" s="18" t="s">
        <v>1015</v>
      </c>
      <c r="G12" s="18" t="s">
        <v>90</v>
      </c>
      <c r="H12" s="18" t="s">
        <v>339</v>
      </c>
      <c r="I12" s="18" t="s">
        <v>96</v>
      </c>
      <c r="J12" s="18" t="s">
        <v>672</v>
      </c>
      <c r="K12" s="18" t="s">
        <v>673</v>
      </c>
      <c r="L12" s="18" t="s">
        <v>89</v>
      </c>
      <c r="M12" s="18" t="s">
        <v>106</v>
      </c>
      <c r="N12" s="21"/>
      <c r="O12" s="21"/>
      <c r="P12" s="18"/>
      <c r="Q12" s="24" t="s">
        <v>37</v>
      </c>
      <c r="R12" s="18" t="s">
        <v>352</v>
      </c>
      <c r="S12" s="18" t="str">
        <f t="shared" si="0"/>
        <v>Abrir imagem</v>
      </c>
    </row>
    <row r="13" spans="1:19" ht="66" customHeight="1" x14ac:dyDescent="0.3">
      <c r="A13" s="18"/>
      <c r="B13" s="18" t="s">
        <v>674</v>
      </c>
      <c r="C13" s="18" t="s">
        <v>1007</v>
      </c>
      <c r="D13" s="18" t="s">
        <v>651</v>
      </c>
      <c r="E13" s="18" t="s">
        <v>338</v>
      </c>
      <c r="F13" s="18" t="s">
        <v>1014</v>
      </c>
      <c r="G13" s="18" t="s">
        <v>90</v>
      </c>
      <c r="H13" s="18" t="s">
        <v>339</v>
      </c>
      <c r="I13" s="18" t="s">
        <v>96</v>
      </c>
      <c r="J13" s="18" t="s">
        <v>675</v>
      </c>
      <c r="K13" s="18" t="s">
        <v>676</v>
      </c>
      <c r="L13" s="18" t="s">
        <v>89</v>
      </c>
      <c r="M13" s="18" t="s">
        <v>94</v>
      </c>
      <c r="N13" s="21"/>
      <c r="O13" s="21"/>
      <c r="P13" s="18"/>
      <c r="Q13" s="24" t="s">
        <v>37</v>
      </c>
      <c r="R13" s="18" t="s">
        <v>354</v>
      </c>
      <c r="S13" s="18" t="str">
        <f t="shared" si="0"/>
        <v>Abrir imagem</v>
      </c>
    </row>
    <row r="14" spans="1:19" ht="66" customHeight="1" x14ac:dyDescent="0.3">
      <c r="A14" s="18"/>
      <c r="B14" s="18" t="s">
        <v>677</v>
      </c>
      <c r="C14" s="18" t="s">
        <v>1007</v>
      </c>
      <c r="D14" s="18" t="s">
        <v>651</v>
      </c>
      <c r="E14" s="18" t="s">
        <v>338</v>
      </c>
      <c r="F14" s="18" t="s">
        <v>1014</v>
      </c>
      <c r="G14" s="18" t="s">
        <v>90</v>
      </c>
      <c r="H14" s="18" t="s">
        <v>339</v>
      </c>
      <c r="I14" s="18" t="s">
        <v>96</v>
      </c>
      <c r="J14" s="18" t="s">
        <v>678</v>
      </c>
      <c r="K14" s="18" t="s">
        <v>679</v>
      </c>
      <c r="L14" s="18" t="s">
        <v>89</v>
      </c>
      <c r="M14" s="18" t="s">
        <v>100</v>
      </c>
      <c r="N14" s="21"/>
      <c r="O14" s="21"/>
      <c r="P14" s="18"/>
      <c r="Q14" s="24" t="s">
        <v>342</v>
      </c>
      <c r="R14" s="18" t="s">
        <v>343</v>
      </c>
      <c r="S14" s="18" t="str">
        <f t="shared" si="0"/>
        <v>Abrir imagem</v>
      </c>
    </row>
    <row r="15" spans="1:19" ht="66" customHeight="1" x14ac:dyDescent="0.3">
      <c r="A15" s="18"/>
      <c r="B15" s="18" t="s">
        <v>32</v>
      </c>
      <c r="C15" s="18" t="s">
        <v>29</v>
      </c>
      <c r="D15" s="18" t="s">
        <v>90</v>
      </c>
      <c r="E15" s="18" t="s">
        <v>90</v>
      </c>
      <c r="F15" s="18" t="s">
        <v>1016</v>
      </c>
      <c r="G15" s="18" t="s">
        <v>28</v>
      </c>
      <c r="H15" s="18" t="s">
        <v>358</v>
      </c>
      <c r="I15" s="18" t="s">
        <v>680</v>
      </c>
      <c r="J15" s="18" t="s">
        <v>681</v>
      </c>
      <c r="K15" s="18" t="s">
        <v>682</v>
      </c>
      <c r="L15" s="18" t="s">
        <v>34</v>
      </c>
      <c r="M15" s="18" t="s">
        <v>683</v>
      </c>
      <c r="N15" s="21"/>
      <c r="O15" s="21"/>
      <c r="P15" s="18"/>
      <c r="Q15" s="24" t="s">
        <v>37</v>
      </c>
      <c r="R15" s="18" t="s">
        <v>359</v>
      </c>
      <c r="S15" s="18" t="str">
        <f t="shared" ref="S15:S20" si="1">HYPERLINK("imagens/ROUTER.png","Abrir imagem")</f>
        <v>Abrir imagem</v>
      </c>
    </row>
    <row r="16" spans="1:19" ht="66" customHeight="1" x14ac:dyDescent="0.3">
      <c r="A16" s="18"/>
      <c r="B16" s="18" t="s">
        <v>45</v>
      </c>
      <c r="C16" s="18" t="s">
        <v>29</v>
      </c>
      <c r="D16" s="18" t="s">
        <v>90</v>
      </c>
      <c r="E16" s="18" t="s">
        <v>90</v>
      </c>
      <c r="F16" s="18" t="s">
        <v>1016</v>
      </c>
      <c r="G16" s="18" t="s">
        <v>44</v>
      </c>
      <c r="H16" s="18" t="s">
        <v>361</v>
      </c>
      <c r="I16" s="18" t="s">
        <v>684</v>
      </c>
      <c r="J16" s="18" t="s">
        <v>685</v>
      </c>
      <c r="K16" s="18" t="s">
        <v>686</v>
      </c>
      <c r="L16" s="18" t="s">
        <v>34</v>
      </c>
      <c r="M16" s="18" t="s">
        <v>687</v>
      </c>
      <c r="N16" s="21"/>
      <c r="O16" s="21"/>
      <c r="P16" s="18"/>
      <c r="Q16" s="24" t="s">
        <v>37</v>
      </c>
      <c r="R16" s="18" t="s">
        <v>362</v>
      </c>
      <c r="S16" s="18" t="str">
        <f t="shared" si="1"/>
        <v>Abrir imagem</v>
      </c>
    </row>
    <row r="17" spans="1:19" ht="66" customHeight="1" x14ac:dyDescent="0.3">
      <c r="A17" s="18"/>
      <c r="B17" s="18" t="s">
        <v>41</v>
      </c>
      <c r="C17" s="18" t="s">
        <v>29</v>
      </c>
      <c r="D17" s="18" t="s">
        <v>90</v>
      </c>
      <c r="E17" s="18" t="s">
        <v>90</v>
      </c>
      <c r="F17" s="18" t="s">
        <v>1016</v>
      </c>
      <c r="G17" s="18" t="s">
        <v>364</v>
      </c>
      <c r="H17" s="18" t="s">
        <v>365</v>
      </c>
      <c r="I17" s="18" t="s">
        <v>688</v>
      </c>
      <c r="J17" s="18" t="s">
        <v>689</v>
      </c>
      <c r="K17" s="18" t="s">
        <v>690</v>
      </c>
      <c r="L17" s="18" t="s">
        <v>34</v>
      </c>
      <c r="M17" s="18" t="s">
        <v>691</v>
      </c>
      <c r="N17" s="21"/>
      <c r="O17" s="21"/>
      <c r="P17" s="18"/>
      <c r="Q17" s="24" t="s">
        <v>37</v>
      </c>
      <c r="R17" s="18" t="s">
        <v>366</v>
      </c>
      <c r="S17" s="18" t="str">
        <f t="shared" si="1"/>
        <v>Abrir imagem</v>
      </c>
    </row>
    <row r="18" spans="1:19" ht="66" customHeight="1" x14ac:dyDescent="0.3">
      <c r="A18" s="18"/>
      <c r="B18" s="18" t="s">
        <v>67</v>
      </c>
      <c r="C18" s="18" t="s">
        <v>1008</v>
      </c>
      <c r="D18" s="18" t="s">
        <v>651</v>
      </c>
      <c r="E18" s="18" t="s">
        <v>370</v>
      </c>
      <c r="F18" s="18" t="s">
        <v>1016</v>
      </c>
      <c r="G18" s="18" t="s">
        <v>369</v>
      </c>
      <c r="H18" s="18" t="s">
        <v>371</v>
      </c>
      <c r="I18" s="18" t="s">
        <v>61</v>
      </c>
      <c r="J18" s="18" t="s">
        <v>692</v>
      </c>
      <c r="K18" s="18" t="s">
        <v>693</v>
      </c>
      <c r="L18" s="18" t="s">
        <v>34</v>
      </c>
      <c r="M18" s="18" t="s">
        <v>65</v>
      </c>
      <c r="N18" s="21"/>
      <c r="O18" s="21"/>
      <c r="P18" s="18"/>
      <c r="Q18" s="24" t="s">
        <v>37</v>
      </c>
      <c r="R18" s="18" t="s">
        <v>1017</v>
      </c>
      <c r="S18" s="18" t="str">
        <f t="shared" si="1"/>
        <v>Abrir imagem</v>
      </c>
    </row>
    <row r="19" spans="1:19" ht="66" customHeight="1" x14ac:dyDescent="0.3">
      <c r="A19" s="18"/>
      <c r="B19" s="18" t="s">
        <v>694</v>
      </c>
      <c r="C19" s="18" t="s">
        <v>1008</v>
      </c>
      <c r="D19" s="18" t="s">
        <v>90</v>
      </c>
      <c r="E19" s="18" t="s">
        <v>90</v>
      </c>
      <c r="F19" s="18" t="s">
        <v>1016</v>
      </c>
      <c r="G19" s="18" t="s">
        <v>48</v>
      </c>
      <c r="H19" s="18" t="s">
        <v>374</v>
      </c>
      <c r="I19" s="18" t="s">
        <v>695</v>
      </c>
      <c r="J19" s="18" t="s">
        <v>90</v>
      </c>
      <c r="K19" s="18" t="s">
        <v>90</v>
      </c>
      <c r="L19" s="18" t="s">
        <v>90</v>
      </c>
      <c r="M19" s="18" t="s">
        <v>90</v>
      </c>
      <c r="N19" s="21"/>
      <c r="O19" s="21"/>
      <c r="P19" s="18"/>
      <c r="Q19" s="24" t="s">
        <v>37</v>
      </c>
      <c r="R19" s="18" t="s">
        <v>1018</v>
      </c>
      <c r="S19" s="18" t="str">
        <f t="shared" si="1"/>
        <v>Abrir imagem</v>
      </c>
    </row>
    <row r="20" spans="1:19" ht="66" customHeight="1" x14ac:dyDescent="0.3">
      <c r="A20" s="18"/>
      <c r="B20" s="18" t="s">
        <v>696</v>
      </c>
      <c r="C20" s="18" t="s">
        <v>1008</v>
      </c>
      <c r="D20" s="18" t="s">
        <v>90</v>
      </c>
      <c r="E20" s="18" t="s">
        <v>90</v>
      </c>
      <c r="F20" s="18" t="s">
        <v>1016</v>
      </c>
      <c r="G20" s="18" t="s">
        <v>53</v>
      </c>
      <c r="H20" s="18" t="s">
        <v>374</v>
      </c>
      <c r="I20" s="18" t="s">
        <v>695</v>
      </c>
      <c r="J20" s="18" t="s">
        <v>90</v>
      </c>
      <c r="K20" s="18" t="s">
        <v>90</v>
      </c>
      <c r="L20" s="18" t="s">
        <v>90</v>
      </c>
      <c r="M20" s="18" t="s">
        <v>90</v>
      </c>
      <c r="N20" s="21"/>
      <c r="O20" s="21"/>
      <c r="P20" s="18"/>
      <c r="Q20" s="24" t="s">
        <v>37</v>
      </c>
      <c r="R20" s="18" t="s">
        <v>377</v>
      </c>
      <c r="S20" s="18" t="str">
        <f t="shared" si="1"/>
        <v>Abrir imagem</v>
      </c>
    </row>
    <row r="21" spans="1:19" ht="66" hidden="1" customHeight="1" x14ac:dyDescent="0.3">
      <c r="A21" s="18"/>
      <c r="B21" s="18" t="s">
        <v>697</v>
      </c>
      <c r="C21" s="18" t="s">
        <v>1009</v>
      </c>
      <c r="D21" s="18" t="s">
        <v>651</v>
      </c>
      <c r="E21" s="18" t="s">
        <v>380</v>
      </c>
      <c r="F21" s="18" t="s">
        <v>512</v>
      </c>
      <c r="G21" s="18" t="s">
        <v>74</v>
      </c>
      <c r="H21" s="18" t="s">
        <v>381</v>
      </c>
      <c r="I21" s="18" t="s">
        <v>695</v>
      </c>
      <c r="J21" s="18" t="s">
        <v>90</v>
      </c>
      <c r="K21" s="18" t="s">
        <v>90</v>
      </c>
      <c r="L21" s="18" t="s">
        <v>90</v>
      </c>
      <c r="M21" s="18" t="s">
        <v>90</v>
      </c>
      <c r="N21" s="21"/>
      <c r="O21" s="21"/>
      <c r="P21" s="18"/>
      <c r="Q21" s="24" t="s">
        <v>37</v>
      </c>
      <c r="R21" s="18" t="s">
        <v>382</v>
      </c>
      <c r="S21" s="18" t="str">
        <f t="shared" ref="S21:S37" si="2">HYPERLINK("imagens/SWITCH.png","Abrir imagem")</f>
        <v>Abrir imagem</v>
      </c>
    </row>
    <row r="22" spans="1:19" ht="66" customHeight="1" x14ac:dyDescent="0.3">
      <c r="A22" s="18"/>
      <c r="B22" s="18" t="s">
        <v>133</v>
      </c>
      <c r="C22" s="18" t="s">
        <v>1009</v>
      </c>
      <c r="D22" s="18" t="s">
        <v>651</v>
      </c>
      <c r="E22" s="18" t="s">
        <v>384</v>
      </c>
      <c r="F22" s="18" t="s">
        <v>1019</v>
      </c>
      <c r="G22" s="18" t="s">
        <v>134</v>
      </c>
      <c r="H22" s="18" t="s">
        <v>385</v>
      </c>
      <c r="I22" s="18" t="s">
        <v>698</v>
      </c>
      <c r="J22" s="18" t="s">
        <v>699</v>
      </c>
      <c r="K22" s="18" t="s">
        <v>700</v>
      </c>
      <c r="L22" s="18" t="s">
        <v>701</v>
      </c>
      <c r="M22" s="18" t="s">
        <v>702</v>
      </c>
      <c r="N22" s="21"/>
      <c r="O22" s="21"/>
      <c r="P22" s="18"/>
      <c r="Q22" s="24" t="s">
        <v>37</v>
      </c>
      <c r="R22" s="18"/>
      <c r="S22" s="18" t="str">
        <f t="shared" si="2"/>
        <v>Abrir imagem</v>
      </c>
    </row>
    <row r="23" spans="1:19" ht="66" customHeight="1" x14ac:dyDescent="0.3">
      <c r="A23" s="18"/>
      <c r="B23" s="18" t="s">
        <v>150</v>
      </c>
      <c r="C23" s="18" t="s">
        <v>1009</v>
      </c>
      <c r="D23" s="18" t="s">
        <v>651</v>
      </c>
      <c r="E23" s="18" t="s">
        <v>384</v>
      </c>
      <c r="F23" s="18" t="s">
        <v>1020</v>
      </c>
      <c r="G23" s="18" t="s">
        <v>151</v>
      </c>
      <c r="H23" s="18" t="s">
        <v>385</v>
      </c>
      <c r="I23" s="18" t="s">
        <v>703</v>
      </c>
      <c r="J23" s="18" t="s">
        <v>704</v>
      </c>
      <c r="K23" s="18" t="s">
        <v>705</v>
      </c>
      <c r="L23" s="18" t="s">
        <v>706</v>
      </c>
      <c r="M23" s="18" t="s">
        <v>707</v>
      </c>
      <c r="N23" s="21"/>
      <c r="O23" s="21"/>
      <c r="P23" s="18"/>
      <c r="Q23" s="24" t="s">
        <v>37</v>
      </c>
      <c r="R23" s="18"/>
      <c r="S23" s="18" t="str">
        <f t="shared" si="2"/>
        <v>Abrir imagem</v>
      </c>
    </row>
    <row r="24" spans="1:19" ht="66" customHeight="1" x14ac:dyDescent="0.3">
      <c r="A24" s="18"/>
      <c r="B24" s="18" t="s">
        <v>160</v>
      </c>
      <c r="C24" s="18" t="s">
        <v>1009</v>
      </c>
      <c r="D24" s="18" t="s">
        <v>651</v>
      </c>
      <c r="E24" s="18" t="s">
        <v>384</v>
      </c>
      <c r="F24" s="18" t="s">
        <v>558</v>
      </c>
      <c r="G24" s="18" t="s">
        <v>161</v>
      </c>
      <c r="H24" s="18" t="s">
        <v>385</v>
      </c>
      <c r="I24" s="18" t="s">
        <v>708</v>
      </c>
      <c r="J24" s="18" t="s">
        <v>709</v>
      </c>
      <c r="K24" s="18" t="s">
        <v>710</v>
      </c>
      <c r="L24" s="18" t="s">
        <v>121</v>
      </c>
      <c r="M24" s="18" t="s">
        <v>711</v>
      </c>
      <c r="N24" s="21"/>
      <c r="O24" s="21"/>
      <c r="P24" s="18"/>
      <c r="Q24" s="24" t="s">
        <v>37</v>
      </c>
      <c r="R24" s="18"/>
      <c r="S24" s="18" t="str">
        <f t="shared" si="2"/>
        <v>Abrir imagem</v>
      </c>
    </row>
    <row r="25" spans="1:19" ht="66" customHeight="1" x14ac:dyDescent="0.3">
      <c r="A25" s="18"/>
      <c r="B25" s="18" t="s">
        <v>96</v>
      </c>
      <c r="C25" s="18" t="s">
        <v>1009</v>
      </c>
      <c r="D25" s="18" t="s">
        <v>651</v>
      </c>
      <c r="E25" s="18" t="s">
        <v>390</v>
      </c>
      <c r="F25" s="18" t="s">
        <v>1014</v>
      </c>
      <c r="G25" s="18" t="s">
        <v>97</v>
      </c>
      <c r="H25" s="18" t="s">
        <v>385</v>
      </c>
      <c r="I25" s="18" t="s">
        <v>712</v>
      </c>
      <c r="J25" s="18" t="s">
        <v>713</v>
      </c>
      <c r="K25" s="18" t="s">
        <v>714</v>
      </c>
      <c r="L25" s="18" t="s">
        <v>715</v>
      </c>
      <c r="M25" s="18" t="s">
        <v>716</v>
      </c>
      <c r="N25" s="21"/>
      <c r="O25" s="21"/>
      <c r="P25" s="18"/>
      <c r="Q25" s="24" t="s">
        <v>37</v>
      </c>
      <c r="R25" s="18"/>
      <c r="S25" s="18" t="str">
        <f t="shared" si="2"/>
        <v>Abrir imagem</v>
      </c>
    </row>
    <row r="26" spans="1:19" ht="66" customHeight="1" x14ac:dyDescent="0.3">
      <c r="A26" s="18"/>
      <c r="B26" s="18" t="s">
        <v>83</v>
      </c>
      <c r="C26" s="18" t="s">
        <v>1009</v>
      </c>
      <c r="D26" s="18" t="s">
        <v>651</v>
      </c>
      <c r="E26" s="18" t="s">
        <v>384</v>
      </c>
      <c r="F26" s="18" t="s">
        <v>1015</v>
      </c>
      <c r="G26" s="18" t="s">
        <v>84</v>
      </c>
      <c r="H26" s="18" t="s">
        <v>385</v>
      </c>
      <c r="I26" s="18" t="s">
        <v>717</v>
      </c>
      <c r="J26" s="18" t="s">
        <v>718</v>
      </c>
      <c r="K26" s="18" t="s">
        <v>719</v>
      </c>
      <c r="L26" s="18" t="s">
        <v>720</v>
      </c>
      <c r="M26" s="18" t="s">
        <v>721</v>
      </c>
      <c r="N26" s="21"/>
      <c r="O26" s="21"/>
      <c r="P26" s="18"/>
      <c r="Q26" s="24" t="s">
        <v>37</v>
      </c>
      <c r="R26" s="18"/>
      <c r="S26" s="18" t="str">
        <f t="shared" si="2"/>
        <v>Abrir imagem</v>
      </c>
    </row>
    <row r="27" spans="1:19" ht="66" hidden="1" customHeight="1" x14ac:dyDescent="0.3">
      <c r="A27" s="18"/>
      <c r="B27" s="18" t="s">
        <v>117</v>
      </c>
      <c r="C27" s="18" t="s">
        <v>1009</v>
      </c>
      <c r="D27" s="18" t="s">
        <v>651</v>
      </c>
      <c r="E27" s="18" t="s">
        <v>393</v>
      </c>
      <c r="F27" s="18" t="s">
        <v>116</v>
      </c>
      <c r="G27" s="18" t="s">
        <v>118</v>
      </c>
      <c r="H27" s="18" t="s">
        <v>385</v>
      </c>
      <c r="I27" s="18" t="s">
        <v>722</v>
      </c>
      <c r="J27" s="18" t="s">
        <v>723</v>
      </c>
      <c r="K27" s="18" t="s">
        <v>724</v>
      </c>
      <c r="L27" s="18" t="s">
        <v>720</v>
      </c>
      <c r="M27" s="18" t="s">
        <v>725</v>
      </c>
      <c r="N27" s="21"/>
      <c r="O27" s="21"/>
      <c r="P27" s="18"/>
      <c r="Q27" s="24" t="s">
        <v>37</v>
      </c>
      <c r="R27" s="18"/>
      <c r="S27" s="18" t="str">
        <f t="shared" si="2"/>
        <v>Abrir imagem</v>
      </c>
    </row>
    <row r="28" spans="1:19" ht="66" customHeight="1" x14ac:dyDescent="0.3">
      <c r="A28" s="18"/>
      <c r="B28" s="18" t="s">
        <v>164</v>
      </c>
      <c r="C28" s="18" t="s">
        <v>1009</v>
      </c>
      <c r="D28" s="18" t="s">
        <v>651</v>
      </c>
      <c r="E28" s="18" t="s">
        <v>384</v>
      </c>
      <c r="F28" s="18" t="s">
        <v>1021</v>
      </c>
      <c r="G28" s="18" t="s">
        <v>165</v>
      </c>
      <c r="H28" s="18" t="s">
        <v>385</v>
      </c>
      <c r="I28" s="18" t="s">
        <v>726</v>
      </c>
      <c r="J28" s="18" t="s">
        <v>727</v>
      </c>
      <c r="K28" s="18" t="s">
        <v>728</v>
      </c>
      <c r="L28" s="18" t="s">
        <v>121</v>
      </c>
      <c r="M28" s="18" t="s">
        <v>729</v>
      </c>
      <c r="N28" s="21"/>
      <c r="O28" s="21"/>
      <c r="P28" s="18"/>
      <c r="Q28" s="24" t="s">
        <v>37</v>
      </c>
      <c r="R28" s="18"/>
      <c r="S28" s="18" t="str">
        <f t="shared" si="2"/>
        <v>Abrir imagem</v>
      </c>
    </row>
    <row r="29" spans="1:19" ht="66" customHeight="1" x14ac:dyDescent="0.3">
      <c r="A29" s="18"/>
      <c r="B29" s="18" t="s">
        <v>156</v>
      </c>
      <c r="C29" s="18" t="s">
        <v>1009</v>
      </c>
      <c r="D29" s="18" t="s">
        <v>651</v>
      </c>
      <c r="E29" s="18" t="s">
        <v>384</v>
      </c>
      <c r="F29" s="18" t="s">
        <v>1013</v>
      </c>
      <c r="G29" s="18" t="s">
        <v>157</v>
      </c>
      <c r="H29" s="18" t="s">
        <v>385</v>
      </c>
      <c r="I29" s="18" t="s">
        <v>730</v>
      </c>
      <c r="J29" s="18" t="s">
        <v>731</v>
      </c>
      <c r="K29" s="18" t="s">
        <v>732</v>
      </c>
      <c r="L29" s="18" t="s">
        <v>733</v>
      </c>
      <c r="M29" s="18" t="s">
        <v>734</v>
      </c>
      <c r="N29" s="21"/>
      <c r="O29" s="21"/>
      <c r="P29" s="18"/>
      <c r="Q29" s="24" t="s">
        <v>37</v>
      </c>
      <c r="R29" s="18"/>
      <c r="S29" s="18" t="str">
        <f t="shared" si="2"/>
        <v>Abrir imagem</v>
      </c>
    </row>
    <row r="30" spans="1:19" ht="66" hidden="1" customHeight="1" x14ac:dyDescent="0.3">
      <c r="A30" s="18"/>
      <c r="B30" s="18" t="s">
        <v>92</v>
      </c>
      <c r="C30" s="18" t="s">
        <v>1010</v>
      </c>
      <c r="D30" s="18" t="s">
        <v>90</v>
      </c>
      <c r="E30" s="18" t="s">
        <v>398</v>
      </c>
      <c r="F30" s="18" t="s">
        <v>512</v>
      </c>
      <c r="G30" s="18" t="s">
        <v>62</v>
      </c>
      <c r="H30" s="18" t="s">
        <v>399</v>
      </c>
      <c r="I30" s="18" t="s">
        <v>735</v>
      </c>
      <c r="J30" s="18" t="s">
        <v>736</v>
      </c>
      <c r="K30" s="18" t="s">
        <v>737</v>
      </c>
      <c r="L30" s="18" t="s">
        <v>738</v>
      </c>
      <c r="M30" s="18" t="s">
        <v>739</v>
      </c>
      <c r="N30" s="21"/>
      <c r="O30" s="21"/>
      <c r="P30" s="18"/>
      <c r="Q30" s="24" t="s">
        <v>37</v>
      </c>
      <c r="R30" s="18" t="s">
        <v>1011</v>
      </c>
      <c r="S30" s="18" t="str">
        <f t="shared" si="2"/>
        <v>Abrir imagem</v>
      </c>
    </row>
    <row r="31" spans="1:19" ht="66" customHeight="1" x14ac:dyDescent="0.3">
      <c r="A31" s="18"/>
      <c r="B31" s="18" t="s">
        <v>224</v>
      </c>
      <c r="C31" s="18" t="s">
        <v>1012</v>
      </c>
      <c r="D31" s="18" t="s">
        <v>651</v>
      </c>
      <c r="E31" s="18" t="s">
        <v>403</v>
      </c>
      <c r="F31" s="18" t="s">
        <v>1019</v>
      </c>
      <c r="G31" s="18" t="s">
        <v>225</v>
      </c>
      <c r="H31" s="18" t="s">
        <v>404</v>
      </c>
      <c r="I31" s="18" t="s">
        <v>740</v>
      </c>
      <c r="J31" s="18" t="s">
        <v>741</v>
      </c>
      <c r="K31" s="18" t="s">
        <v>742</v>
      </c>
      <c r="L31" s="18" t="s">
        <v>121</v>
      </c>
      <c r="M31" s="18" t="s">
        <v>743</v>
      </c>
      <c r="N31" s="21"/>
      <c r="O31" s="21"/>
      <c r="P31" s="18"/>
      <c r="Q31" s="24" t="s">
        <v>37</v>
      </c>
      <c r="R31" s="18"/>
      <c r="S31" s="18" t="str">
        <f t="shared" si="2"/>
        <v>Abrir imagem</v>
      </c>
    </row>
    <row r="32" spans="1:19" ht="66" customHeight="1" x14ac:dyDescent="0.3">
      <c r="A32" s="18"/>
      <c r="B32" s="18" t="s">
        <v>178</v>
      </c>
      <c r="C32" s="18" t="s">
        <v>1012</v>
      </c>
      <c r="D32" s="18" t="s">
        <v>651</v>
      </c>
      <c r="E32" s="18" t="s">
        <v>403</v>
      </c>
      <c r="F32" s="18" t="s">
        <v>1013</v>
      </c>
      <c r="G32" s="18" t="s">
        <v>179</v>
      </c>
      <c r="H32" s="18" t="s">
        <v>404</v>
      </c>
      <c r="I32" s="18" t="s">
        <v>744</v>
      </c>
      <c r="J32" s="18" t="s">
        <v>745</v>
      </c>
      <c r="K32" s="18" t="s">
        <v>746</v>
      </c>
      <c r="L32" s="18" t="s">
        <v>121</v>
      </c>
      <c r="M32" s="18" t="s">
        <v>747</v>
      </c>
      <c r="N32" s="21"/>
      <c r="O32" s="21"/>
      <c r="P32" s="18"/>
      <c r="Q32" s="24" t="s">
        <v>37</v>
      </c>
      <c r="R32" s="18"/>
      <c r="S32" s="18" t="str">
        <f t="shared" si="2"/>
        <v>Abrir imagem</v>
      </c>
    </row>
    <row r="33" spans="1:19" ht="66" customHeight="1" x14ac:dyDescent="0.3">
      <c r="A33" s="18"/>
      <c r="B33" s="18" t="s">
        <v>170</v>
      </c>
      <c r="C33" s="18" t="s">
        <v>1012</v>
      </c>
      <c r="D33" s="18" t="s">
        <v>651</v>
      </c>
      <c r="E33" s="18" t="s">
        <v>403</v>
      </c>
      <c r="F33" s="18" t="s">
        <v>1021</v>
      </c>
      <c r="G33" s="18" t="s">
        <v>171</v>
      </c>
      <c r="H33" s="18" t="s">
        <v>404</v>
      </c>
      <c r="I33" s="18" t="s">
        <v>748</v>
      </c>
      <c r="J33" s="18" t="s">
        <v>749</v>
      </c>
      <c r="K33" s="18" t="s">
        <v>750</v>
      </c>
      <c r="L33" s="18" t="s">
        <v>121</v>
      </c>
      <c r="M33" s="18" t="s">
        <v>751</v>
      </c>
      <c r="N33" s="21"/>
      <c r="O33" s="21"/>
      <c r="P33" s="18"/>
      <c r="Q33" s="24" t="s">
        <v>37</v>
      </c>
      <c r="R33" s="18"/>
      <c r="S33" s="18" t="str">
        <f t="shared" si="2"/>
        <v>Abrir imagem</v>
      </c>
    </row>
    <row r="34" spans="1:19" ht="66" customHeight="1" x14ac:dyDescent="0.3">
      <c r="A34" s="18"/>
      <c r="B34" s="18" t="s">
        <v>140</v>
      </c>
      <c r="C34" s="18" t="s">
        <v>1012</v>
      </c>
      <c r="D34" s="18" t="s">
        <v>651</v>
      </c>
      <c r="E34" s="18" t="s">
        <v>403</v>
      </c>
      <c r="F34" s="18" t="s">
        <v>1019</v>
      </c>
      <c r="G34" s="18" t="s">
        <v>141</v>
      </c>
      <c r="H34" s="18" t="s">
        <v>404</v>
      </c>
      <c r="I34" s="18" t="s">
        <v>752</v>
      </c>
      <c r="J34" s="18" t="s">
        <v>753</v>
      </c>
      <c r="K34" s="18" t="s">
        <v>754</v>
      </c>
      <c r="L34" s="18" t="s">
        <v>121</v>
      </c>
      <c r="M34" s="18" t="s">
        <v>755</v>
      </c>
      <c r="N34" s="21"/>
      <c r="O34" s="21"/>
      <c r="P34" s="18"/>
      <c r="Q34" s="24" t="s">
        <v>37</v>
      </c>
      <c r="R34" s="18"/>
      <c r="S34" s="18" t="str">
        <f t="shared" si="2"/>
        <v>Abrir imagem</v>
      </c>
    </row>
    <row r="35" spans="1:19" ht="66" customHeight="1" x14ac:dyDescent="0.3">
      <c r="A35" s="18"/>
      <c r="B35" s="18" t="s">
        <v>167</v>
      </c>
      <c r="C35" s="18" t="s">
        <v>1012</v>
      </c>
      <c r="D35" s="18" t="s">
        <v>651</v>
      </c>
      <c r="E35" s="18" t="s">
        <v>403</v>
      </c>
      <c r="F35" s="18" t="s">
        <v>1021</v>
      </c>
      <c r="G35" s="18" t="s">
        <v>168</v>
      </c>
      <c r="H35" s="18" t="s">
        <v>404</v>
      </c>
      <c r="I35" s="18" t="s">
        <v>756</v>
      </c>
      <c r="J35" s="18" t="s">
        <v>757</v>
      </c>
      <c r="K35" s="18" t="s">
        <v>758</v>
      </c>
      <c r="L35" s="18" t="s">
        <v>121</v>
      </c>
      <c r="M35" s="18" t="s">
        <v>759</v>
      </c>
      <c r="N35" s="21"/>
      <c r="O35" s="21"/>
      <c r="P35" s="18"/>
      <c r="Q35" s="24" t="s">
        <v>37</v>
      </c>
      <c r="R35" s="18"/>
      <c r="S35" s="18" t="str">
        <f t="shared" si="2"/>
        <v>Abrir imagem</v>
      </c>
    </row>
    <row r="36" spans="1:19" ht="66" customHeight="1" x14ac:dyDescent="0.3">
      <c r="A36" s="18"/>
      <c r="B36" s="18" t="s">
        <v>146</v>
      </c>
      <c r="C36" s="18" t="s">
        <v>1012</v>
      </c>
      <c r="D36" s="18" t="s">
        <v>651</v>
      </c>
      <c r="E36" s="18" t="s">
        <v>403</v>
      </c>
      <c r="F36" s="18" t="s">
        <v>1020</v>
      </c>
      <c r="G36" s="18" t="s">
        <v>147</v>
      </c>
      <c r="H36" s="18" t="s">
        <v>404</v>
      </c>
      <c r="I36" s="18" t="s">
        <v>760</v>
      </c>
      <c r="J36" s="18" t="s">
        <v>761</v>
      </c>
      <c r="K36" s="18" t="s">
        <v>762</v>
      </c>
      <c r="L36" s="18" t="s">
        <v>763</v>
      </c>
      <c r="M36" s="18" t="s">
        <v>764</v>
      </c>
      <c r="N36" s="21"/>
      <c r="O36" s="21"/>
      <c r="P36" s="18"/>
      <c r="Q36" s="24" t="s">
        <v>37</v>
      </c>
      <c r="R36" s="18"/>
      <c r="S36" s="18" t="str">
        <f t="shared" si="2"/>
        <v>Abrir imagem</v>
      </c>
    </row>
    <row r="37" spans="1:19" ht="66" customHeight="1" x14ac:dyDescent="0.3">
      <c r="A37" s="18"/>
      <c r="B37" s="18" t="s">
        <v>175</v>
      </c>
      <c r="C37" s="18" t="s">
        <v>1012</v>
      </c>
      <c r="D37" s="18" t="s">
        <v>651</v>
      </c>
      <c r="E37" s="18" t="s">
        <v>403</v>
      </c>
      <c r="F37" s="18" t="s">
        <v>1013</v>
      </c>
      <c r="G37" s="18" t="s">
        <v>176</v>
      </c>
      <c r="H37" s="18" t="s">
        <v>404</v>
      </c>
      <c r="I37" s="18" t="s">
        <v>765</v>
      </c>
      <c r="J37" s="18" t="s">
        <v>766</v>
      </c>
      <c r="K37" s="18" t="s">
        <v>767</v>
      </c>
      <c r="L37" s="18" t="s">
        <v>121</v>
      </c>
      <c r="M37" s="18" t="s">
        <v>768</v>
      </c>
      <c r="N37" s="21"/>
      <c r="O37" s="21"/>
      <c r="P37" s="18"/>
      <c r="Q37" s="24" t="s">
        <v>37</v>
      </c>
      <c r="R37" s="18"/>
      <c r="S37" s="18" t="str">
        <f t="shared" si="2"/>
        <v>Abrir imagem</v>
      </c>
    </row>
    <row r="38" spans="1:19" ht="66" customHeight="1" x14ac:dyDescent="0.3">
      <c r="A38" s="18"/>
      <c r="B38" s="18" t="s">
        <v>111</v>
      </c>
      <c r="C38" s="18" t="s">
        <v>112</v>
      </c>
      <c r="D38" s="18" t="s">
        <v>769</v>
      </c>
      <c r="E38" s="18" t="s">
        <v>412</v>
      </c>
      <c r="F38" s="18" t="s">
        <v>1014</v>
      </c>
      <c r="G38" s="18" t="s">
        <v>90</v>
      </c>
      <c r="H38" s="18" t="s">
        <v>413</v>
      </c>
      <c r="I38" s="18" t="s">
        <v>96</v>
      </c>
      <c r="J38" s="18" t="s">
        <v>770</v>
      </c>
      <c r="K38" s="18" t="s">
        <v>771</v>
      </c>
      <c r="L38" s="18" t="s">
        <v>113</v>
      </c>
      <c r="M38" s="18" t="s">
        <v>109</v>
      </c>
      <c r="N38" s="21"/>
      <c r="O38" s="21"/>
      <c r="P38" s="18"/>
      <c r="Q38" s="24" t="s">
        <v>342</v>
      </c>
      <c r="R38" s="18" t="s">
        <v>414</v>
      </c>
      <c r="S38" s="18" t="str">
        <f>HYPERLINK("imagens/HUB.png","Abrir imagem")</f>
        <v>Abrir imagem</v>
      </c>
    </row>
    <row r="39" spans="1:19" ht="66" hidden="1" customHeight="1" x14ac:dyDescent="0.3">
      <c r="A39" s="18"/>
      <c r="B39" s="18" t="s">
        <v>183</v>
      </c>
      <c r="C39" s="18" t="s">
        <v>415</v>
      </c>
      <c r="D39" s="18" t="s">
        <v>90</v>
      </c>
      <c r="E39" s="18" t="s">
        <v>415</v>
      </c>
      <c r="F39" s="18" t="s">
        <v>419</v>
      </c>
      <c r="G39" s="18" t="s">
        <v>420</v>
      </c>
      <c r="H39" s="18" t="s">
        <v>402</v>
      </c>
      <c r="I39" s="18" t="s">
        <v>178</v>
      </c>
      <c r="J39" s="18" t="s">
        <v>773</v>
      </c>
      <c r="K39" s="18" t="s">
        <v>774</v>
      </c>
      <c r="L39" s="18" t="s">
        <v>121</v>
      </c>
      <c r="M39" s="18" t="s">
        <v>182</v>
      </c>
      <c r="N39" s="21">
        <v>-8.3949916745778879</v>
      </c>
      <c r="O39" s="21">
        <v>-34.980038746594637</v>
      </c>
      <c r="P39" s="18" t="s">
        <v>775</v>
      </c>
      <c r="Q39" s="24" t="s">
        <v>37</v>
      </c>
      <c r="R39" s="18"/>
      <c r="S39" s="18" t="str">
        <f>HYPERLINK("imagens/CAM_001.jpg","Abrir imagem")</f>
        <v>Abrir imagem</v>
      </c>
    </row>
    <row r="40" spans="1:19" ht="66" hidden="1" customHeight="1" x14ac:dyDescent="0.3">
      <c r="A40" s="18"/>
      <c r="B40" s="18" t="s">
        <v>187</v>
      </c>
      <c r="C40" s="18" t="s">
        <v>415</v>
      </c>
      <c r="D40" s="18" t="s">
        <v>90</v>
      </c>
      <c r="E40" s="18" t="s">
        <v>415</v>
      </c>
      <c r="F40" s="18" t="s">
        <v>419</v>
      </c>
      <c r="G40" s="18" t="s">
        <v>422</v>
      </c>
      <c r="H40" s="18" t="s">
        <v>402</v>
      </c>
      <c r="I40" s="18" t="s">
        <v>178</v>
      </c>
      <c r="J40" s="18" t="s">
        <v>776</v>
      </c>
      <c r="K40" s="18" t="s">
        <v>777</v>
      </c>
      <c r="L40" s="18" t="s">
        <v>121</v>
      </c>
      <c r="M40" s="18" t="s">
        <v>186</v>
      </c>
      <c r="N40" s="21">
        <v>-8.3950224133400262</v>
      </c>
      <c r="O40" s="21">
        <v>-34.980059773807348</v>
      </c>
      <c r="P40" s="18" t="s">
        <v>778</v>
      </c>
      <c r="Q40" s="24" t="s">
        <v>37</v>
      </c>
      <c r="R40" s="18"/>
      <c r="S40" s="18" t="str">
        <f>HYPERLINK("imagens/CAM_002.jpg","Abrir imagem")</f>
        <v>Abrir imagem</v>
      </c>
    </row>
    <row r="41" spans="1:19" ht="66" hidden="1" customHeight="1" x14ac:dyDescent="0.3">
      <c r="A41" s="18"/>
      <c r="B41" s="18" t="s">
        <v>189</v>
      </c>
      <c r="C41" s="18" t="s">
        <v>415</v>
      </c>
      <c r="D41" s="18" t="s">
        <v>90</v>
      </c>
      <c r="E41" s="18" t="s">
        <v>415</v>
      </c>
      <c r="F41" s="18" t="s">
        <v>419</v>
      </c>
      <c r="G41" s="18" t="s">
        <v>424</v>
      </c>
      <c r="H41" s="18" t="s">
        <v>402</v>
      </c>
      <c r="I41" s="18" t="s">
        <v>178</v>
      </c>
      <c r="J41" s="18" t="s">
        <v>779</v>
      </c>
      <c r="K41" s="18" t="s">
        <v>780</v>
      </c>
      <c r="L41" s="18" t="s">
        <v>121</v>
      </c>
      <c r="M41" s="18" t="s">
        <v>188</v>
      </c>
      <c r="N41" s="21">
        <v>-8.3949672361192693</v>
      </c>
      <c r="O41" s="21">
        <v>-34.980081845068369</v>
      </c>
      <c r="P41" s="18" t="s">
        <v>781</v>
      </c>
      <c r="Q41" s="24" t="s">
        <v>37</v>
      </c>
      <c r="R41" s="18"/>
      <c r="S41" s="18" t="str">
        <f>HYPERLINK("imagens/CAM_003.jpg","Abrir imagem")</f>
        <v>Abrir imagem</v>
      </c>
    </row>
    <row r="42" spans="1:19" ht="66" hidden="1" customHeight="1" x14ac:dyDescent="0.3">
      <c r="A42" s="18"/>
      <c r="B42" s="18" t="s">
        <v>191</v>
      </c>
      <c r="C42" s="18" t="s">
        <v>415</v>
      </c>
      <c r="D42" s="18" t="s">
        <v>90</v>
      </c>
      <c r="E42" s="18" t="s">
        <v>415</v>
      </c>
      <c r="F42" s="18" t="s">
        <v>426</v>
      </c>
      <c r="G42" s="18" t="s">
        <v>427</v>
      </c>
      <c r="H42" s="18" t="s">
        <v>402</v>
      </c>
      <c r="I42" s="18" t="s">
        <v>178</v>
      </c>
      <c r="J42" s="18" t="s">
        <v>782</v>
      </c>
      <c r="K42" s="18" t="s">
        <v>783</v>
      </c>
      <c r="L42" s="18" t="s">
        <v>121</v>
      </c>
      <c r="M42" s="18" t="s">
        <v>190</v>
      </c>
      <c r="N42" s="21">
        <v>-8.3951250895222973</v>
      </c>
      <c r="O42" s="21">
        <v>-34.980654675613387</v>
      </c>
      <c r="P42" s="18" t="s">
        <v>784</v>
      </c>
      <c r="Q42" s="24" t="s">
        <v>37</v>
      </c>
      <c r="R42" s="18"/>
      <c r="S42" s="18" t="str">
        <f>HYPERLINK("imagens/CAM_004.jpg","Abrir imagem")</f>
        <v>Abrir imagem</v>
      </c>
    </row>
    <row r="43" spans="1:19" ht="66" hidden="1" customHeight="1" x14ac:dyDescent="0.3">
      <c r="A43" s="18"/>
      <c r="B43" s="18" t="s">
        <v>193</v>
      </c>
      <c r="C43" s="18" t="s">
        <v>415</v>
      </c>
      <c r="D43" s="18" t="s">
        <v>90</v>
      </c>
      <c r="E43" s="18" t="s">
        <v>415</v>
      </c>
      <c r="F43" s="18" t="s">
        <v>426</v>
      </c>
      <c r="G43" s="18" t="s">
        <v>429</v>
      </c>
      <c r="H43" s="18" t="s">
        <v>402</v>
      </c>
      <c r="I43" s="18" t="s">
        <v>178</v>
      </c>
      <c r="J43" s="18" t="s">
        <v>785</v>
      </c>
      <c r="K43" s="18" t="s">
        <v>786</v>
      </c>
      <c r="L43" s="18" t="s">
        <v>121</v>
      </c>
      <c r="M43" s="18" t="s">
        <v>192</v>
      </c>
      <c r="N43" s="21">
        <v>-8.3951279266786738</v>
      </c>
      <c r="O43" s="21">
        <v>-34.980640428561259</v>
      </c>
      <c r="P43" s="18" t="s">
        <v>787</v>
      </c>
      <c r="Q43" s="24" t="s">
        <v>37</v>
      </c>
      <c r="R43" s="18"/>
      <c r="S43" s="18" t="str">
        <f>HYPERLINK("imagens/CAM_005.jpg","Abrir imagem")</f>
        <v>Abrir imagem</v>
      </c>
    </row>
    <row r="44" spans="1:19" ht="66" hidden="1" customHeight="1" x14ac:dyDescent="0.3">
      <c r="A44" s="18"/>
      <c r="B44" s="18" t="s">
        <v>195</v>
      </c>
      <c r="C44" s="18" t="s">
        <v>415</v>
      </c>
      <c r="D44" s="18" t="s">
        <v>90</v>
      </c>
      <c r="E44" s="18" t="s">
        <v>415</v>
      </c>
      <c r="F44" s="18" t="s">
        <v>426</v>
      </c>
      <c r="G44" s="18" t="s">
        <v>431</v>
      </c>
      <c r="H44" s="18" t="s">
        <v>402</v>
      </c>
      <c r="I44" s="18" t="s">
        <v>167</v>
      </c>
      <c r="J44" s="18" t="s">
        <v>788</v>
      </c>
      <c r="K44" s="18" t="s">
        <v>789</v>
      </c>
      <c r="L44" s="18" t="s">
        <v>121</v>
      </c>
      <c r="M44" s="18" t="s">
        <v>194</v>
      </c>
      <c r="N44" s="21">
        <v>-8.3951883275623729</v>
      </c>
      <c r="O44" s="21">
        <v>-34.98109996612019</v>
      </c>
      <c r="P44" s="18" t="s">
        <v>790</v>
      </c>
      <c r="Q44" s="24" t="s">
        <v>37</v>
      </c>
      <c r="R44" s="18"/>
      <c r="S44" s="18" t="str">
        <f>HYPERLINK("imagens/CAM_006.jpg","Abrir imagem")</f>
        <v>Abrir imagem</v>
      </c>
    </row>
    <row r="45" spans="1:19" ht="66" hidden="1" customHeight="1" x14ac:dyDescent="0.3">
      <c r="A45" s="18"/>
      <c r="B45" s="18" t="s">
        <v>198</v>
      </c>
      <c r="C45" s="18" t="s">
        <v>415</v>
      </c>
      <c r="D45" s="18" t="s">
        <v>90</v>
      </c>
      <c r="E45" s="18" t="s">
        <v>415</v>
      </c>
      <c r="F45" s="18" t="s">
        <v>426</v>
      </c>
      <c r="G45" s="18" t="s">
        <v>433</v>
      </c>
      <c r="H45" s="18" t="s">
        <v>402</v>
      </c>
      <c r="I45" s="18" t="s">
        <v>167</v>
      </c>
      <c r="J45" s="18" t="s">
        <v>791</v>
      </c>
      <c r="K45" s="18" t="s">
        <v>792</v>
      </c>
      <c r="L45" s="18" t="s">
        <v>121</v>
      </c>
      <c r="M45" s="18" t="s">
        <v>197</v>
      </c>
      <c r="N45" s="21">
        <v>-8.3951864718952063</v>
      </c>
      <c r="O45" s="21">
        <v>-34.981114503632902</v>
      </c>
      <c r="P45" s="18" t="s">
        <v>793</v>
      </c>
      <c r="Q45" s="24" t="s">
        <v>37</v>
      </c>
      <c r="R45" s="18"/>
      <c r="S45" s="18" t="str">
        <f>HYPERLINK("imagens/CAM_007.jpg","Abrir imagem")</f>
        <v>Abrir imagem</v>
      </c>
    </row>
    <row r="46" spans="1:19" ht="66" hidden="1" customHeight="1" x14ac:dyDescent="0.3">
      <c r="A46" s="18"/>
      <c r="B46" s="18" t="s">
        <v>200</v>
      </c>
      <c r="C46" s="18" t="s">
        <v>415</v>
      </c>
      <c r="D46" s="18" t="s">
        <v>90</v>
      </c>
      <c r="E46" s="18" t="s">
        <v>415</v>
      </c>
      <c r="F46" s="18" t="s">
        <v>426</v>
      </c>
      <c r="G46" s="18" t="s">
        <v>435</v>
      </c>
      <c r="H46" s="18" t="s">
        <v>402</v>
      </c>
      <c r="I46" s="18" t="s">
        <v>167</v>
      </c>
      <c r="J46" s="18" t="s">
        <v>794</v>
      </c>
      <c r="K46" s="18" t="s">
        <v>795</v>
      </c>
      <c r="L46" s="18" t="s">
        <v>121</v>
      </c>
      <c r="M46" s="18" t="s">
        <v>199</v>
      </c>
      <c r="N46" s="21">
        <v>-8.3952771324479993</v>
      </c>
      <c r="O46" s="21">
        <v>-34.981703980097762</v>
      </c>
      <c r="P46" s="18" t="s">
        <v>796</v>
      </c>
      <c r="Q46" s="24" t="s">
        <v>37</v>
      </c>
      <c r="R46" s="18"/>
      <c r="S46" s="18" t="str">
        <f>HYPERLINK("imagens/CAM_008.jpg","Abrir imagem")</f>
        <v>Abrir imagem</v>
      </c>
    </row>
    <row r="47" spans="1:19" ht="66" hidden="1" customHeight="1" x14ac:dyDescent="0.3">
      <c r="A47" s="18"/>
      <c r="B47" s="18" t="s">
        <v>202</v>
      </c>
      <c r="C47" s="18" t="s">
        <v>415</v>
      </c>
      <c r="D47" s="18" t="s">
        <v>90</v>
      </c>
      <c r="E47" s="18" t="s">
        <v>415</v>
      </c>
      <c r="F47" s="18" t="s">
        <v>426</v>
      </c>
      <c r="G47" s="18" t="s">
        <v>437</v>
      </c>
      <c r="H47" s="18" t="s">
        <v>402</v>
      </c>
      <c r="I47" s="18" t="s">
        <v>167</v>
      </c>
      <c r="J47" s="18" t="s">
        <v>797</v>
      </c>
      <c r="K47" s="18" t="s">
        <v>798</v>
      </c>
      <c r="L47" s="18" t="s">
        <v>121</v>
      </c>
      <c r="M47" s="18" t="s">
        <v>201</v>
      </c>
      <c r="N47" s="21">
        <v>-8.3952778472092646</v>
      </c>
      <c r="O47" s="21">
        <v>-34.981717210951388</v>
      </c>
      <c r="P47" s="18" t="s">
        <v>799</v>
      </c>
      <c r="Q47" s="24" t="s">
        <v>37</v>
      </c>
      <c r="R47" s="18"/>
      <c r="S47" s="18" t="str">
        <f>HYPERLINK("imagens/CAM_009.jpg","Abrir imagem")</f>
        <v>Abrir imagem</v>
      </c>
    </row>
    <row r="48" spans="1:19" ht="66" hidden="1" customHeight="1" x14ac:dyDescent="0.3">
      <c r="A48" s="18"/>
      <c r="B48" s="18" t="s">
        <v>204</v>
      </c>
      <c r="C48" s="18" t="s">
        <v>415</v>
      </c>
      <c r="D48" s="18" t="s">
        <v>90</v>
      </c>
      <c r="E48" s="18" t="s">
        <v>415</v>
      </c>
      <c r="F48" s="18" t="s">
        <v>426</v>
      </c>
      <c r="G48" s="18" t="s">
        <v>439</v>
      </c>
      <c r="H48" s="18" t="s">
        <v>402</v>
      </c>
      <c r="I48" s="18" t="s">
        <v>167</v>
      </c>
      <c r="J48" s="18" t="s">
        <v>800</v>
      </c>
      <c r="K48" s="18" t="s">
        <v>801</v>
      </c>
      <c r="L48" s="18" t="s">
        <v>121</v>
      </c>
      <c r="M48" s="18" t="s">
        <v>203</v>
      </c>
      <c r="N48" s="21">
        <v>-8.3954510462498853</v>
      </c>
      <c r="O48" s="21">
        <v>-34.982351093767463</v>
      </c>
      <c r="P48" s="18" t="s">
        <v>802</v>
      </c>
      <c r="Q48" s="24" t="s">
        <v>37</v>
      </c>
      <c r="R48" s="18"/>
      <c r="S48" s="18" t="str">
        <f>HYPERLINK("imagens/CAM_010.jpg","Abrir imagem")</f>
        <v>Abrir imagem</v>
      </c>
    </row>
    <row r="49" spans="1:19" ht="66" hidden="1" customHeight="1" x14ac:dyDescent="0.3">
      <c r="A49" s="18"/>
      <c r="B49" s="18" t="s">
        <v>206</v>
      </c>
      <c r="C49" s="18" t="s">
        <v>415</v>
      </c>
      <c r="D49" s="18" t="s">
        <v>90</v>
      </c>
      <c r="E49" s="18" t="s">
        <v>415</v>
      </c>
      <c r="F49" s="18" t="s">
        <v>426</v>
      </c>
      <c r="G49" s="18" t="s">
        <v>441</v>
      </c>
      <c r="H49" s="18" t="s">
        <v>402</v>
      </c>
      <c r="I49" s="18" t="s">
        <v>167</v>
      </c>
      <c r="J49" s="18" t="s">
        <v>803</v>
      </c>
      <c r="K49" s="18" t="s">
        <v>804</v>
      </c>
      <c r="L49" s="18" t="s">
        <v>121</v>
      </c>
      <c r="M49" s="18" t="s">
        <v>205</v>
      </c>
      <c r="N49" s="21">
        <v>-8.3954556577549919</v>
      </c>
      <c r="O49" s="21">
        <v>-34.982404085350232</v>
      </c>
      <c r="P49" s="18" t="s">
        <v>805</v>
      </c>
      <c r="Q49" s="24" t="s">
        <v>37</v>
      </c>
      <c r="R49" s="18"/>
      <c r="S49" s="18" t="str">
        <f>HYPERLINK("imagens/CAM_011.jpg","Abrir imagem")</f>
        <v>Abrir imagem</v>
      </c>
    </row>
    <row r="50" spans="1:19" ht="66" hidden="1" customHeight="1" x14ac:dyDescent="0.3">
      <c r="A50" s="18"/>
      <c r="B50" s="18" t="s">
        <v>209</v>
      </c>
      <c r="C50" s="18" t="s">
        <v>415</v>
      </c>
      <c r="D50" s="18" t="s">
        <v>90</v>
      </c>
      <c r="E50" s="18" t="s">
        <v>415</v>
      </c>
      <c r="F50" s="18" t="s">
        <v>426</v>
      </c>
      <c r="G50" s="18" t="s">
        <v>443</v>
      </c>
      <c r="H50" s="18" t="s">
        <v>402</v>
      </c>
      <c r="I50" s="18" t="s">
        <v>170</v>
      </c>
      <c r="J50" s="18" t="s">
        <v>806</v>
      </c>
      <c r="K50" s="18" t="s">
        <v>807</v>
      </c>
      <c r="L50" s="18" t="s">
        <v>121</v>
      </c>
      <c r="M50" s="18" t="s">
        <v>208</v>
      </c>
      <c r="N50" s="21">
        <v>-8.3955100187334981</v>
      </c>
      <c r="O50" s="21">
        <v>-34.982717653350363</v>
      </c>
      <c r="P50" s="18" t="s">
        <v>808</v>
      </c>
      <c r="Q50" s="24" t="s">
        <v>37</v>
      </c>
      <c r="R50" s="18"/>
      <c r="S50" s="18" t="str">
        <f>HYPERLINK("imagens/CAM_012.jpg","Abrir imagem")</f>
        <v>Abrir imagem</v>
      </c>
    </row>
    <row r="51" spans="1:19" ht="66" hidden="1" customHeight="1" x14ac:dyDescent="0.3">
      <c r="A51" s="18"/>
      <c r="B51" s="18" t="s">
        <v>212</v>
      </c>
      <c r="C51" s="18" t="s">
        <v>415</v>
      </c>
      <c r="D51" s="18" t="s">
        <v>90</v>
      </c>
      <c r="E51" s="18" t="s">
        <v>415</v>
      </c>
      <c r="F51" s="18" t="s">
        <v>445</v>
      </c>
      <c r="G51" s="18" t="s">
        <v>446</v>
      </c>
      <c r="H51" s="18" t="s">
        <v>402</v>
      </c>
      <c r="I51" s="18" t="s">
        <v>170</v>
      </c>
      <c r="J51" s="18" t="s">
        <v>809</v>
      </c>
      <c r="K51" s="18" t="s">
        <v>810</v>
      </c>
      <c r="L51" s="18" t="s">
        <v>121</v>
      </c>
      <c r="M51" s="18" t="s">
        <v>211</v>
      </c>
      <c r="N51" s="21">
        <v>-8.3955171495615151</v>
      </c>
      <c r="O51" s="21">
        <v>-34.982777408211113</v>
      </c>
      <c r="P51" s="18" t="s">
        <v>811</v>
      </c>
      <c r="Q51" s="24" t="s">
        <v>37</v>
      </c>
      <c r="R51" s="18"/>
      <c r="S51" s="18" t="str">
        <f>HYPERLINK("imagens/CAM_013.jpg","Abrir imagem")</f>
        <v>Abrir imagem</v>
      </c>
    </row>
    <row r="52" spans="1:19" ht="66" hidden="1" customHeight="1" x14ac:dyDescent="0.3">
      <c r="A52" s="18"/>
      <c r="B52" s="18" t="s">
        <v>214</v>
      </c>
      <c r="C52" s="18" t="s">
        <v>415</v>
      </c>
      <c r="D52" s="18" t="s">
        <v>90</v>
      </c>
      <c r="E52" s="18" t="s">
        <v>415</v>
      </c>
      <c r="F52" s="18" t="s">
        <v>448</v>
      </c>
      <c r="G52" s="18" t="s">
        <v>449</v>
      </c>
      <c r="H52" s="18" t="s">
        <v>402</v>
      </c>
      <c r="I52" s="18" t="s">
        <v>170</v>
      </c>
      <c r="J52" s="18" t="s">
        <v>812</v>
      </c>
      <c r="K52" s="18" t="s">
        <v>813</v>
      </c>
      <c r="L52" s="18" t="s">
        <v>121</v>
      </c>
      <c r="M52" s="18" t="s">
        <v>213</v>
      </c>
      <c r="N52" s="21">
        <v>-8.3948453463092036</v>
      </c>
      <c r="O52" s="21">
        <v>-34.982791246744931</v>
      </c>
      <c r="P52" s="18" t="s">
        <v>814</v>
      </c>
      <c r="Q52" s="24" t="s">
        <v>37</v>
      </c>
      <c r="R52" s="18"/>
      <c r="S52" s="18" t="str">
        <f>HYPERLINK("imagens/CAM_014.jpg","Abrir imagem")</f>
        <v>Abrir imagem</v>
      </c>
    </row>
    <row r="53" spans="1:19" ht="66" hidden="1" customHeight="1" x14ac:dyDescent="0.3">
      <c r="A53" s="18"/>
      <c r="B53" s="18" t="s">
        <v>216</v>
      </c>
      <c r="C53" s="18" t="s">
        <v>415</v>
      </c>
      <c r="D53" s="18" t="s">
        <v>90</v>
      </c>
      <c r="E53" s="18" t="s">
        <v>415</v>
      </c>
      <c r="F53" s="18" t="s">
        <v>448</v>
      </c>
      <c r="G53" s="18" t="s">
        <v>451</v>
      </c>
      <c r="H53" s="18" t="s">
        <v>402</v>
      </c>
      <c r="I53" s="18" t="s">
        <v>170</v>
      </c>
      <c r="J53" s="18" t="s">
        <v>815</v>
      </c>
      <c r="K53" s="18" t="s">
        <v>816</v>
      </c>
      <c r="L53" s="18" t="s">
        <v>121</v>
      </c>
      <c r="M53" s="18" t="s">
        <v>215</v>
      </c>
      <c r="N53" s="21">
        <v>-8.3947787222185699</v>
      </c>
      <c r="O53" s="21">
        <v>-34.982789566687281</v>
      </c>
      <c r="P53" s="18" t="s">
        <v>817</v>
      </c>
      <c r="Q53" s="24" t="s">
        <v>37</v>
      </c>
      <c r="R53" s="18"/>
      <c r="S53" s="18" t="str">
        <f>HYPERLINK("imagens/CAM_015.jpg","Abrir imagem")</f>
        <v>Abrir imagem</v>
      </c>
    </row>
    <row r="54" spans="1:19" ht="66" hidden="1" customHeight="1" x14ac:dyDescent="0.3">
      <c r="A54" s="18"/>
      <c r="B54" s="18" t="s">
        <v>218</v>
      </c>
      <c r="C54" s="18" t="s">
        <v>415</v>
      </c>
      <c r="D54" s="18" t="s">
        <v>90</v>
      </c>
      <c r="E54" s="18" t="s">
        <v>415</v>
      </c>
      <c r="F54" s="18" t="s">
        <v>448</v>
      </c>
      <c r="G54" s="18" t="s">
        <v>453</v>
      </c>
      <c r="H54" s="18" t="s">
        <v>402</v>
      </c>
      <c r="I54" s="18" t="s">
        <v>170</v>
      </c>
      <c r="J54" s="18" t="s">
        <v>818</v>
      </c>
      <c r="K54" s="18" t="s">
        <v>819</v>
      </c>
      <c r="L54" s="18" t="s">
        <v>121</v>
      </c>
      <c r="M54" s="18" t="s">
        <v>217</v>
      </c>
      <c r="N54" s="21">
        <v>-8.3943066252891754</v>
      </c>
      <c r="O54" s="21">
        <v>-34.982818480377617</v>
      </c>
      <c r="P54" s="18" t="s">
        <v>820</v>
      </c>
      <c r="Q54" s="24" t="s">
        <v>37</v>
      </c>
      <c r="R54" s="18"/>
      <c r="S54" s="18" t="str">
        <f>HYPERLINK("imagens/CAM_016.jpg","Abrir imagem")</f>
        <v>Abrir imagem</v>
      </c>
    </row>
    <row r="55" spans="1:19" ht="66" hidden="1" customHeight="1" x14ac:dyDescent="0.3">
      <c r="A55" s="18"/>
      <c r="B55" s="18" t="s">
        <v>220</v>
      </c>
      <c r="C55" s="18" t="s">
        <v>415</v>
      </c>
      <c r="D55" s="18" t="s">
        <v>90</v>
      </c>
      <c r="E55" s="18" t="s">
        <v>415</v>
      </c>
      <c r="F55" s="18" t="s">
        <v>448</v>
      </c>
      <c r="G55" s="18" t="s">
        <v>455</v>
      </c>
      <c r="H55" s="18" t="s">
        <v>402</v>
      </c>
      <c r="I55" s="18" t="s">
        <v>170</v>
      </c>
      <c r="J55" s="18" t="s">
        <v>821</v>
      </c>
      <c r="K55" s="18" t="s">
        <v>822</v>
      </c>
      <c r="L55" s="18" t="s">
        <v>121</v>
      </c>
      <c r="M55" s="18" t="s">
        <v>219</v>
      </c>
      <c r="N55" s="21">
        <v>-8.3942292164787151</v>
      </c>
      <c r="O55" s="21">
        <v>-34.982810173265158</v>
      </c>
      <c r="P55" s="18" t="s">
        <v>823</v>
      </c>
      <c r="Q55" s="24" t="s">
        <v>37</v>
      </c>
      <c r="R55" s="18"/>
      <c r="S55" s="18" t="str">
        <f>HYPERLINK("imagens/CAM_017.jpg","Abrir imagem")</f>
        <v>Abrir imagem</v>
      </c>
    </row>
    <row r="56" spans="1:19" ht="66" hidden="1" customHeight="1" x14ac:dyDescent="0.3">
      <c r="A56" s="18"/>
      <c r="B56" s="18" t="s">
        <v>222</v>
      </c>
      <c r="C56" s="18" t="s">
        <v>415</v>
      </c>
      <c r="D56" s="18" t="s">
        <v>90</v>
      </c>
      <c r="E56" s="18" t="s">
        <v>415</v>
      </c>
      <c r="F56" s="18" t="s">
        <v>448</v>
      </c>
      <c r="G56" s="18" t="s">
        <v>457</v>
      </c>
      <c r="H56" s="18" t="s">
        <v>402</v>
      </c>
      <c r="I56" s="18" t="s">
        <v>224</v>
      </c>
      <c r="J56" s="18" t="s">
        <v>824</v>
      </c>
      <c r="K56" s="18" t="s">
        <v>825</v>
      </c>
      <c r="L56" s="18" t="s">
        <v>121</v>
      </c>
      <c r="M56" s="18" t="s">
        <v>221</v>
      </c>
      <c r="N56" s="21">
        <v>-8.3936196776388901</v>
      </c>
      <c r="O56" s="21">
        <v>-34.982891501492887</v>
      </c>
      <c r="P56" s="18" t="s">
        <v>826</v>
      </c>
      <c r="Q56" s="24" t="s">
        <v>37</v>
      </c>
      <c r="R56" s="18"/>
      <c r="S56" s="18" t="str">
        <f>HYPERLINK("imagens/CAM_018.jpg","Abrir imagem")</f>
        <v>Abrir imagem</v>
      </c>
    </row>
    <row r="57" spans="1:19" ht="66" hidden="1" customHeight="1" x14ac:dyDescent="0.3">
      <c r="A57" s="18"/>
      <c r="B57" s="18" t="s">
        <v>227</v>
      </c>
      <c r="C57" s="18" t="s">
        <v>415</v>
      </c>
      <c r="D57" s="18" t="s">
        <v>90</v>
      </c>
      <c r="E57" s="18" t="s">
        <v>415</v>
      </c>
      <c r="F57" s="18" t="s">
        <v>448</v>
      </c>
      <c r="G57" s="18" t="s">
        <v>459</v>
      </c>
      <c r="H57" s="18" t="s">
        <v>402</v>
      </c>
      <c r="I57" s="18" t="s">
        <v>224</v>
      </c>
      <c r="J57" s="18" t="s">
        <v>827</v>
      </c>
      <c r="K57" s="18" t="s">
        <v>828</v>
      </c>
      <c r="L57" s="18" t="s">
        <v>121</v>
      </c>
      <c r="M57" s="18" t="s">
        <v>226</v>
      </c>
      <c r="N57" s="21">
        <v>-8.3935679193679196</v>
      </c>
      <c r="O57" s="21">
        <v>-34.982893802807382</v>
      </c>
      <c r="P57" s="18" t="s">
        <v>829</v>
      </c>
      <c r="Q57" s="24" t="s">
        <v>37</v>
      </c>
      <c r="R57" s="18"/>
      <c r="S57" s="18" t="str">
        <f>HYPERLINK("imagens/CAM_019.jpg","Abrir imagem")</f>
        <v>Abrir imagem</v>
      </c>
    </row>
    <row r="58" spans="1:19" ht="66" hidden="1" customHeight="1" x14ac:dyDescent="0.3">
      <c r="A58" s="18"/>
      <c r="B58" s="18" t="s">
        <v>229</v>
      </c>
      <c r="C58" s="18" t="s">
        <v>415</v>
      </c>
      <c r="D58" s="18" t="s">
        <v>90</v>
      </c>
      <c r="E58" s="18" t="s">
        <v>415</v>
      </c>
      <c r="F58" s="18" t="s">
        <v>461</v>
      </c>
      <c r="G58" s="18" t="s">
        <v>462</v>
      </c>
      <c r="H58" s="18" t="s">
        <v>402</v>
      </c>
      <c r="I58" s="18" t="s">
        <v>224</v>
      </c>
      <c r="J58" s="18" t="s">
        <v>830</v>
      </c>
      <c r="K58" s="18" t="s">
        <v>831</v>
      </c>
      <c r="L58" s="18" t="s">
        <v>121</v>
      </c>
      <c r="M58" s="18" t="s">
        <v>228</v>
      </c>
      <c r="N58" s="21">
        <v>-8.3930965780131732</v>
      </c>
      <c r="O58" s="21">
        <v>-34.982905102068869</v>
      </c>
      <c r="P58" s="18" t="s">
        <v>832</v>
      </c>
      <c r="Q58" s="24" t="s">
        <v>37</v>
      </c>
      <c r="R58" s="18"/>
      <c r="S58" s="18" t="str">
        <f>HYPERLINK("imagens/CAM_020.jpg","Abrir imagem")</f>
        <v>Abrir imagem</v>
      </c>
    </row>
    <row r="59" spans="1:19" ht="66" hidden="1" customHeight="1" x14ac:dyDescent="0.3">
      <c r="A59" s="18"/>
      <c r="B59" s="18" t="s">
        <v>231</v>
      </c>
      <c r="C59" s="18" t="s">
        <v>415</v>
      </c>
      <c r="D59" s="18" t="s">
        <v>90</v>
      </c>
      <c r="E59" s="18" t="s">
        <v>415</v>
      </c>
      <c r="F59" s="18" t="s">
        <v>461</v>
      </c>
      <c r="G59" s="18" t="s">
        <v>464</v>
      </c>
      <c r="H59" s="18" t="s">
        <v>402</v>
      </c>
      <c r="I59" s="18" t="s">
        <v>224</v>
      </c>
      <c r="J59" s="18" t="s">
        <v>833</v>
      </c>
      <c r="K59" s="18" t="s">
        <v>834</v>
      </c>
      <c r="L59" s="18" t="s">
        <v>121</v>
      </c>
      <c r="M59" s="18" t="s">
        <v>230</v>
      </c>
      <c r="N59" s="21">
        <v>-8.3930682289346521</v>
      </c>
      <c r="O59" s="21">
        <v>-34.982907232610543</v>
      </c>
      <c r="P59" s="18" t="s">
        <v>835</v>
      </c>
      <c r="Q59" s="24" t="s">
        <v>37</v>
      </c>
      <c r="R59" s="18"/>
      <c r="S59" s="18" t="str">
        <f>HYPERLINK("imagens/CAM_021.jpg","Abrir imagem")</f>
        <v>Abrir imagem</v>
      </c>
    </row>
    <row r="60" spans="1:19" ht="66" hidden="1" customHeight="1" x14ac:dyDescent="0.3">
      <c r="A60" s="18"/>
      <c r="B60" s="18" t="s">
        <v>233</v>
      </c>
      <c r="C60" s="18" t="s">
        <v>415</v>
      </c>
      <c r="D60" s="18" t="s">
        <v>90</v>
      </c>
      <c r="E60" s="18" t="s">
        <v>415</v>
      </c>
      <c r="F60" s="18" t="s">
        <v>466</v>
      </c>
      <c r="G60" s="18" t="s">
        <v>467</v>
      </c>
      <c r="H60" s="18" t="s">
        <v>402</v>
      </c>
      <c r="I60" s="18" t="s">
        <v>224</v>
      </c>
      <c r="J60" s="18" t="s">
        <v>836</v>
      </c>
      <c r="K60" s="18" t="s">
        <v>837</v>
      </c>
      <c r="L60" s="18" t="s">
        <v>121</v>
      </c>
      <c r="M60" s="18" t="s">
        <v>232</v>
      </c>
      <c r="N60" s="21">
        <v>-8.3930597707788337</v>
      </c>
      <c r="O60" s="21">
        <v>-34.98254222230981</v>
      </c>
      <c r="P60" s="18" t="s">
        <v>838</v>
      </c>
      <c r="Q60" s="24" t="s">
        <v>37</v>
      </c>
      <c r="R60" s="18"/>
      <c r="S60" s="18" t="str">
        <f>HYPERLINK("imagens/CAM_022.jpg","Abrir imagem")</f>
        <v>Abrir imagem</v>
      </c>
    </row>
    <row r="61" spans="1:19" ht="66" hidden="1" customHeight="1" x14ac:dyDescent="0.3">
      <c r="A61" s="18"/>
      <c r="B61" s="18" t="s">
        <v>235</v>
      </c>
      <c r="C61" s="18" t="s">
        <v>415</v>
      </c>
      <c r="D61" s="18" t="s">
        <v>90</v>
      </c>
      <c r="E61" s="18" t="s">
        <v>415</v>
      </c>
      <c r="F61" s="18" t="s">
        <v>466</v>
      </c>
      <c r="G61" s="18" t="s">
        <v>469</v>
      </c>
      <c r="H61" s="18" t="s">
        <v>402</v>
      </c>
      <c r="I61" s="18" t="s">
        <v>224</v>
      </c>
      <c r="J61" s="18" t="s">
        <v>839</v>
      </c>
      <c r="K61" s="18" t="s">
        <v>840</v>
      </c>
      <c r="L61" s="18" t="s">
        <v>121</v>
      </c>
      <c r="M61" s="18" t="s">
        <v>234</v>
      </c>
      <c r="N61" s="21">
        <v>-8.393061182253188</v>
      </c>
      <c r="O61" s="21">
        <v>-34.982509461230819</v>
      </c>
      <c r="P61" s="18" t="s">
        <v>841</v>
      </c>
      <c r="Q61" s="24" t="s">
        <v>37</v>
      </c>
      <c r="R61" s="18"/>
      <c r="S61" s="18" t="str">
        <f>HYPERLINK("imagens/CAM_023.jpg","Abrir imagem")</f>
        <v>Abrir imagem</v>
      </c>
    </row>
    <row r="62" spans="1:19" ht="66" hidden="1" customHeight="1" x14ac:dyDescent="0.3">
      <c r="A62" s="18"/>
      <c r="B62" s="18" t="s">
        <v>237</v>
      </c>
      <c r="C62" s="18" t="s">
        <v>415</v>
      </c>
      <c r="D62" s="18" t="s">
        <v>90</v>
      </c>
      <c r="E62" s="18" t="s">
        <v>415</v>
      </c>
      <c r="F62" s="18" t="s">
        <v>466</v>
      </c>
      <c r="G62" s="18" t="s">
        <v>471</v>
      </c>
      <c r="H62" s="18" t="s">
        <v>402</v>
      </c>
      <c r="I62" s="18" t="s">
        <v>140</v>
      </c>
      <c r="J62" s="18" t="s">
        <v>842</v>
      </c>
      <c r="K62" s="18" t="s">
        <v>843</v>
      </c>
      <c r="L62" s="18" t="s">
        <v>121</v>
      </c>
      <c r="M62" s="18" t="s">
        <v>236</v>
      </c>
      <c r="N62" s="21">
        <v>-8.3930425108593791</v>
      </c>
      <c r="O62" s="21">
        <v>-34.981932977825203</v>
      </c>
      <c r="P62" s="18" t="s">
        <v>844</v>
      </c>
      <c r="Q62" s="24" t="s">
        <v>37</v>
      </c>
      <c r="R62" s="18"/>
      <c r="S62" s="18" t="str">
        <f>HYPERLINK("imagens/CAM_024.jpg","Abrir imagem")</f>
        <v>Abrir imagem</v>
      </c>
    </row>
    <row r="63" spans="1:19" ht="66" hidden="1" customHeight="1" x14ac:dyDescent="0.3">
      <c r="A63" s="18"/>
      <c r="B63" s="18" t="s">
        <v>240</v>
      </c>
      <c r="C63" s="18" t="s">
        <v>415</v>
      </c>
      <c r="D63" s="18" t="s">
        <v>90</v>
      </c>
      <c r="E63" s="18" t="s">
        <v>415</v>
      </c>
      <c r="F63" s="18" t="s">
        <v>466</v>
      </c>
      <c r="G63" s="18" t="s">
        <v>473</v>
      </c>
      <c r="H63" s="18" t="s">
        <v>402</v>
      </c>
      <c r="I63" s="18" t="s">
        <v>140</v>
      </c>
      <c r="J63" s="18" t="s">
        <v>845</v>
      </c>
      <c r="K63" s="18" t="s">
        <v>846</v>
      </c>
      <c r="L63" s="18" t="s">
        <v>121</v>
      </c>
      <c r="M63" s="18" t="s">
        <v>239</v>
      </c>
      <c r="N63" s="21">
        <v>-8.3930304775786606</v>
      </c>
      <c r="O63" s="21">
        <v>-34.981856584745763</v>
      </c>
      <c r="P63" s="18" t="s">
        <v>847</v>
      </c>
      <c r="Q63" s="24" t="s">
        <v>37</v>
      </c>
      <c r="R63" s="18"/>
      <c r="S63" s="18" t="str">
        <f>HYPERLINK("imagens/CAM_025.jpg","Abrir imagem")</f>
        <v>Abrir imagem</v>
      </c>
    </row>
    <row r="64" spans="1:19" ht="66" hidden="1" customHeight="1" x14ac:dyDescent="0.3">
      <c r="A64" s="18"/>
      <c r="B64" s="18" t="s">
        <v>242</v>
      </c>
      <c r="C64" s="18" t="s">
        <v>415</v>
      </c>
      <c r="D64" s="18" t="s">
        <v>90</v>
      </c>
      <c r="E64" s="18" t="s">
        <v>415</v>
      </c>
      <c r="F64" s="18" t="s">
        <v>466</v>
      </c>
      <c r="G64" s="18" t="s">
        <v>475</v>
      </c>
      <c r="H64" s="18" t="s">
        <v>402</v>
      </c>
      <c r="I64" s="18" t="s">
        <v>140</v>
      </c>
      <c r="J64" s="18" t="s">
        <v>848</v>
      </c>
      <c r="K64" s="18" t="s">
        <v>849</v>
      </c>
      <c r="L64" s="18" t="s">
        <v>121</v>
      </c>
      <c r="M64" s="18" t="s">
        <v>241</v>
      </c>
      <c r="N64" s="21">
        <v>-8.3929513234271571</v>
      </c>
      <c r="O64" s="21">
        <v>-34.981281471017972</v>
      </c>
      <c r="P64" s="18" t="s">
        <v>850</v>
      </c>
      <c r="Q64" s="24" t="s">
        <v>37</v>
      </c>
      <c r="R64" s="18"/>
      <c r="S64" s="18" t="str">
        <f>HYPERLINK("imagens/CAM_026.jpg","Abrir imagem")</f>
        <v>Abrir imagem</v>
      </c>
    </row>
    <row r="65" spans="1:19" ht="66" hidden="1" customHeight="1" x14ac:dyDescent="0.3">
      <c r="A65" s="18"/>
      <c r="B65" s="18" t="s">
        <v>244</v>
      </c>
      <c r="C65" s="18" t="s">
        <v>415</v>
      </c>
      <c r="D65" s="18" t="s">
        <v>90</v>
      </c>
      <c r="E65" s="18" t="s">
        <v>415</v>
      </c>
      <c r="F65" s="18" t="s">
        <v>466</v>
      </c>
      <c r="G65" s="18" t="s">
        <v>477</v>
      </c>
      <c r="H65" s="18" t="s">
        <v>402</v>
      </c>
      <c r="I65" s="18" t="s">
        <v>140</v>
      </c>
      <c r="J65" s="18" t="s">
        <v>851</v>
      </c>
      <c r="K65" s="18" t="s">
        <v>852</v>
      </c>
      <c r="L65" s="18" t="s">
        <v>121</v>
      </c>
      <c r="M65" s="18" t="s">
        <v>243</v>
      </c>
      <c r="N65" s="21">
        <v>-8.3929502679720454</v>
      </c>
      <c r="O65" s="21">
        <v>-34.981262221182341</v>
      </c>
      <c r="P65" s="18" t="s">
        <v>853</v>
      </c>
      <c r="Q65" s="24" t="s">
        <v>37</v>
      </c>
      <c r="R65" s="18"/>
      <c r="S65" s="18" t="str">
        <f>HYPERLINK("imagens/CAM_027.jpg","Abrir imagem")</f>
        <v>Abrir imagem</v>
      </c>
    </row>
    <row r="66" spans="1:19" ht="66" hidden="1" customHeight="1" x14ac:dyDescent="0.3">
      <c r="A66" s="18"/>
      <c r="B66" s="18" t="s">
        <v>246</v>
      </c>
      <c r="C66" s="18" t="s">
        <v>415</v>
      </c>
      <c r="D66" s="18" t="s">
        <v>90</v>
      </c>
      <c r="E66" s="18" t="s">
        <v>415</v>
      </c>
      <c r="F66" s="18" t="s">
        <v>466</v>
      </c>
      <c r="G66" s="18" t="s">
        <v>479</v>
      </c>
      <c r="H66" s="18" t="s">
        <v>402</v>
      </c>
      <c r="I66" s="18" t="s">
        <v>133</v>
      </c>
      <c r="J66" s="18" t="s">
        <v>854</v>
      </c>
      <c r="K66" s="18" t="s">
        <v>855</v>
      </c>
      <c r="L66" s="18" t="s">
        <v>121</v>
      </c>
      <c r="M66" s="18" t="s">
        <v>245</v>
      </c>
      <c r="N66" s="21">
        <v>-8.3929353234619875</v>
      </c>
      <c r="O66" s="21">
        <v>-34.980692892271463</v>
      </c>
      <c r="P66" s="18" t="s">
        <v>856</v>
      </c>
      <c r="Q66" s="24" t="s">
        <v>37</v>
      </c>
      <c r="R66" s="18"/>
      <c r="S66" s="18" t="str">
        <f>HYPERLINK("imagens/CAM_028.jpg","Abrir imagem")</f>
        <v>Abrir imagem</v>
      </c>
    </row>
    <row r="67" spans="1:19" ht="66" hidden="1" customHeight="1" x14ac:dyDescent="0.3">
      <c r="A67" s="18"/>
      <c r="B67" s="18" t="s">
        <v>248</v>
      </c>
      <c r="C67" s="18" t="s">
        <v>415</v>
      </c>
      <c r="D67" s="18" t="s">
        <v>90</v>
      </c>
      <c r="E67" s="18" t="s">
        <v>415</v>
      </c>
      <c r="F67" s="18" t="s">
        <v>466</v>
      </c>
      <c r="G67" s="18" t="s">
        <v>481</v>
      </c>
      <c r="H67" s="18" t="s">
        <v>402</v>
      </c>
      <c r="I67" s="18" t="s">
        <v>133</v>
      </c>
      <c r="J67" s="18" t="s">
        <v>857</v>
      </c>
      <c r="K67" s="18" t="s">
        <v>858</v>
      </c>
      <c r="L67" s="18" t="s">
        <v>121</v>
      </c>
      <c r="M67" s="18" t="s">
        <v>247</v>
      </c>
      <c r="N67" s="21">
        <v>-8.3929331679738439</v>
      </c>
      <c r="O67" s="21">
        <v>-34.98067550009899</v>
      </c>
      <c r="P67" s="18" t="s">
        <v>859</v>
      </c>
      <c r="Q67" s="24" t="s">
        <v>37</v>
      </c>
      <c r="R67" s="18"/>
      <c r="S67" s="18" t="str">
        <f>HYPERLINK("imagens/CAM_029.jpg","Abrir imagem")</f>
        <v>Abrir imagem</v>
      </c>
    </row>
    <row r="68" spans="1:19" ht="66" hidden="1" customHeight="1" x14ac:dyDescent="0.3">
      <c r="A68" s="18"/>
      <c r="B68" s="18" t="s">
        <v>250</v>
      </c>
      <c r="C68" s="18" t="s">
        <v>415</v>
      </c>
      <c r="D68" s="18" t="s">
        <v>90</v>
      </c>
      <c r="E68" s="18" t="s">
        <v>415</v>
      </c>
      <c r="F68" s="18" t="s">
        <v>461</v>
      </c>
      <c r="G68" s="18" t="s">
        <v>483</v>
      </c>
      <c r="H68" s="18" t="s">
        <v>402</v>
      </c>
      <c r="I68" s="18" t="s">
        <v>146</v>
      </c>
      <c r="J68" s="18" t="s">
        <v>860</v>
      </c>
      <c r="K68" s="18" t="s">
        <v>861</v>
      </c>
      <c r="L68" s="18" t="s">
        <v>121</v>
      </c>
      <c r="M68" s="18" t="s">
        <v>249</v>
      </c>
      <c r="N68" s="21">
        <v>-8.39292178708134</v>
      </c>
      <c r="O68" s="21">
        <v>-34.980162662387123</v>
      </c>
      <c r="P68" s="18" t="s">
        <v>862</v>
      </c>
      <c r="Q68" s="24" t="s">
        <v>37</v>
      </c>
      <c r="R68" s="18"/>
      <c r="S68" s="18" t="str">
        <f>HYPERLINK("imagens/CAM_030.jpg","Abrir imagem")</f>
        <v>Abrir imagem</v>
      </c>
    </row>
    <row r="69" spans="1:19" ht="66" hidden="1" customHeight="1" x14ac:dyDescent="0.3">
      <c r="A69" s="18"/>
      <c r="B69" s="18" t="s">
        <v>253</v>
      </c>
      <c r="C69" s="18" t="s">
        <v>415</v>
      </c>
      <c r="D69" s="18" t="s">
        <v>90</v>
      </c>
      <c r="E69" s="18" t="s">
        <v>415</v>
      </c>
      <c r="F69" s="18" t="s">
        <v>461</v>
      </c>
      <c r="G69" s="18" t="s">
        <v>485</v>
      </c>
      <c r="H69" s="18" t="s">
        <v>402</v>
      </c>
      <c r="I69" s="18" t="s">
        <v>146</v>
      </c>
      <c r="J69" s="18" t="s">
        <v>863</v>
      </c>
      <c r="K69" s="18" t="s">
        <v>864</v>
      </c>
      <c r="L69" s="18" t="s">
        <v>121</v>
      </c>
      <c r="M69" s="18" t="s">
        <v>252</v>
      </c>
      <c r="N69" s="21">
        <v>-8.3929737348104059</v>
      </c>
      <c r="O69" s="21">
        <v>-34.98014368968758</v>
      </c>
      <c r="P69" s="18" t="s">
        <v>865</v>
      </c>
      <c r="Q69" s="24" t="s">
        <v>37</v>
      </c>
      <c r="R69" s="18"/>
      <c r="S69" s="18" t="str">
        <f>HYPERLINK("imagens/CAM_031.jpg","Abrir imagem")</f>
        <v>Abrir imagem</v>
      </c>
    </row>
    <row r="70" spans="1:19" ht="66" hidden="1" customHeight="1" x14ac:dyDescent="0.3">
      <c r="A70" s="18"/>
      <c r="B70" s="18" t="s">
        <v>255</v>
      </c>
      <c r="C70" s="18" t="s">
        <v>415</v>
      </c>
      <c r="D70" s="18" t="s">
        <v>90</v>
      </c>
      <c r="E70" s="18" t="s">
        <v>415</v>
      </c>
      <c r="F70" s="18" t="s">
        <v>487</v>
      </c>
      <c r="G70" s="18" t="s">
        <v>488</v>
      </c>
      <c r="H70" s="18" t="s">
        <v>402</v>
      </c>
      <c r="I70" s="18" t="s">
        <v>146</v>
      </c>
      <c r="J70" s="18" t="s">
        <v>866</v>
      </c>
      <c r="K70" s="18" t="s">
        <v>867</v>
      </c>
      <c r="L70" s="18" t="s">
        <v>121</v>
      </c>
      <c r="M70" s="18" t="s">
        <v>254</v>
      </c>
      <c r="N70" s="21">
        <v>-8.3932632816496735</v>
      </c>
      <c r="O70" s="21">
        <v>-34.980138822701761</v>
      </c>
      <c r="P70" s="18" t="s">
        <v>868</v>
      </c>
      <c r="Q70" s="24" t="s">
        <v>37</v>
      </c>
      <c r="R70" s="18"/>
      <c r="S70" s="18" t="str">
        <f>HYPERLINK("imagens/CAM_032.jpg","Abrir imagem")</f>
        <v>Abrir imagem</v>
      </c>
    </row>
    <row r="71" spans="1:19" ht="66" hidden="1" customHeight="1" x14ac:dyDescent="0.3">
      <c r="A71" s="18"/>
      <c r="B71" s="18" t="s">
        <v>257</v>
      </c>
      <c r="C71" s="18" t="s">
        <v>415</v>
      </c>
      <c r="D71" s="18" t="s">
        <v>90</v>
      </c>
      <c r="E71" s="18" t="s">
        <v>415</v>
      </c>
      <c r="F71" s="18" t="s">
        <v>487</v>
      </c>
      <c r="G71" s="18" t="s">
        <v>490</v>
      </c>
      <c r="H71" s="18" t="s">
        <v>402</v>
      </c>
      <c r="I71" s="18" t="s">
        <v>146</v>
      </c>
      <c r="J71" s="18" t="s">
        <v>869</v>
      </c>
      <c r="K71" s="18" t="s">
        <v>870</v>
      </c>
      <c r="L71" s="18" t="s">
        <v>121</v>
      </c>
      <c r="M71" s="18" t="s">
        <v>256</v>
      </c>
      <c r="N71" s="21">
        <v>-8.3933020300716965</v>
      </c>
      <c r="O71" s="21">
        <v>-34.980133678187713</v>
      </c>
      <c r="P71" s="18" t="s">
        <v>871</v>
      </c>
      <c r="Q71" s="24" t="s">
        <v>37</v>
      </c>
      <c r="R71" s="18"/>
      <c r="S71" s="18" t="str">
        <f>HYPERLINK("imagens/CAM_033.jpg","Abrir imagem")</f>
        <v>Abrir imagem</v>
      </c>
    </row>
    <row r="72" spans="1:19" ht="66" hidden="1" customHeight="1" x14ac:dyDescent="0.3">
      <c r="A72" s="18"/>
      <c r="B72" s="18" t="s">
        <v>259</v>
      </c>
      <c r="C72" s="18" t="s">
        <v>415</v>
      </c>
      <c r="D72" s="18" t="s">
        <v>90</v>
      </c>
      <c r="E72" s="18" t="s">
        <v>415</v>
      </c>
      <c r="F72" s="18" t="s">
        <v>487</v>
      </c>
      <c r="G72" s="18" t="s">
        <v>492</v>
      </c>
      <c r="H72" s="18" t="s">
        <v>402</v>
      </c>
      <c r="I72" s="18" t="s">
        <v>146</v>
      </c>
      <c r="J72" s="18" t="s">
        <v>872</v>
      </c>
      <c r="K72" s="18" t="s">
        <v>873</v>
      </c>
      <c r="L72" s="18" t="s">
        <v>121</v>
      </c>
      <c r="M72" s="18" t="s">
        <v>258</v>
      </c>
      <c r="N72" s="21">
        <v>-8.3940651362297309</v>
      </c>
      <c r="O72" s="21">
        <v>-34.980104368209609</v>
      </c>
      <c r="P72" s="18" t="s">
        <v>874</v>
      </c>
      <c r="Q72" s="24" t="s">
        <v>37</v>
      </c>
      <c r="R72" s="18"/>
      <c r="S72" s="18" t="str">
        <f>HYPERLINK("imagens/CAM_034.jpg","Abrir imagem")</f>
        <v>Abrir imagem</v>
      </c>
    </row>
    <row r="73" spans="1:19" ht="66" hidden="1" customHeight="1" x14ac:dyDescent="0.3">
      <c r="A73" s="18"/>
      <c r="B73" s="18" t="s">
        <v>261</v>
      </c>
      <c r="C73" s="18" t="s">
        <v>415</v>
      </c>
      <c r="D73" s="18" t="s">
        <v>90</v>
      </c>
      <c r="E73" s="18" t="s">
        <v>415</v>
      </c>
      <c r="F73" s="18" t="s">
        <v>487</v>
      </c>
      <c r="G73" s="18" t="s">
        <v>494</v>
      </c>
      <c r="H73" s="18" t="s">
        <v>402</v>
      </c>
      <c r="I73" s="18" t="s">
        <v>146</v>
      </c>
      <c r="J73" s="18" t="s">
        <v>875</v>
      </c>
      <c r="K73" s="18" t="s">
        <v>876</v>
      </c>
      <c r="L73" s="18" t="s">
        <v>121</v>
      </c>
      <c r="M73" s="18" t="s">
        <v>260</v>
      </c>
      <c r="N73" s="21">
        <v>-8.3941019658437028</v>
      </c>
      <c r="O73" s="21">
        <v>-34.98009800665028</v>
      </c>
      <c r="P73" s="18" t="s">
        <v>877</v>
      </c>
      <c r="Q73" s="24" t="s">
        <v>37</v>
      </c>
      <c r="R73" s="18"/>
      <c r="S73" s="18" t="str">
        <f>HYPERLINK("imagens/CAM_035.jpg","Abrir imagem")</f>
        <v>Abrir imagem</v>
      </c>
    </row>
    <row r="74" spans="1:19" ht="66" hidden="1" customHeight="1" x14ac:dyDescent="0.3">
      <c r="A74" s="18"/>
      <c r="B74" s="18" t="s">
        <v>263</v>
      </c>
      <c r="C74" s="18" t="s">
        <v>415</v>
      </c>
      <c r="D74" s="18" t="s">
        <v>90</v>
      </c>
      <c r="E74" s="18" t="s">
        <v>415</v>
      </c>
      <c r="F74" s="18" t="s">
        <v>487</v>
      </c>
      <c r="G74" s="18" t="s">
        <v>496</v>
      </c>
      <c r="H74" s="18" t="s">
        <v>402</v>
      </c>
      <c r="I74" s="18" t="s">
        <v>178</v>
      </c>
      <c r="J74" s="18" t="s">
        <v>878</v>
      </c>
      <c r="K74" s="18" t="s">
        <v>879</v>
      </c>
      <c r="L74" s="18" t="s">
        <v>121</v>
      </c>
      <c r="M74" s="18" t="s">
        <v>262</v>
      </c>
      <c r="N74" s="21">
        <v>-8.394515943611621</v>
      </c>
      <c r="O74" s="21">
        <v>-34.980071718796289</v>
      </c>
      <c r="P74" s="18" t="s">
        <v>880</v>
      </c>
      <c r="Q74" s="24" t="s">
        <v>37</v>
      </c>
      <c r="R74" s="18"/>
      <c r="S74" s="18" t="str">
        <f>HYPERLINK("imagens/CAM_036.jpg","Abrir imagem")</f>
        <v>Abrir imagem</v>
      </c>
    </row>
    <row r="75" spans="1:19" ht="66" hidden="1" customHeight="1" x14ac:dyDescent="0.3">
      <c r="A75" s="18"/>
      <c r="B75" s="18" t="s">
        <v>265</v>
      </c>
      <c r="C75" s="18" t="s">
        <v>415</v>
      </c>
      <c r="D75" s="18" t="s">
        <v>90</v>
      </c>
      <c r="E75" s="18" t="s">
        <v>415</v>
      </c>
      <c r="F75" s="18" t="s">
        <v>487</v>
      </c>
      <c r="G75" s="18" t="s">
        <v>498</v>
      </c>
      <c r="H75" s="18" t="s">
        <v>402</v>
      </c>
      <c r="I75" s="18" t="s">
        <v>178</v>
      </c>
      <c r="J75" s="18" t="s">
        <v>881</v>
      </c>
      <c r="K75" s="18" t="s">
        <v>882</v>
      </c>
      <c r="L75" s="18" t="s">
        <v>121</v>
      </c>
      <c r="M75" s="18" t="s">
        <v>264</v>
      </c>
      <c r="N75" s="21">
        <v>-8.3945407097440334</v>
      </c>
      <c r="O75" s="21">
        <v>-34.980069349494677</v>
      </c>
      <c r="P75" s="18" t="s">
        <v>883</v>
      </c>
      <c r="Q75" s="24" t="s">
        <v>37</v>
      </c>
      <c r="R75" s="18"/>
      <c r="S75" s="18" t="str">
        <f>HYPERLINK("imagens/CAM_037.jpg","Abrir imagem")</f>
        <v>Abrir imagem</v>
      </c>
    </row>
    <row r="76" spans="1:19" ht="66" hidden="1" customHeight="1" x14ac:dyDescent="0.3">
      <c r="A76" s="18"/>
      <c r="B76" s="18" t="s">
        <v>267</v>
      </c>
      <c r="C76" s="18" t="s">
        <v>415</v>
      </c>
      <c r="D76" s="18" t="s">
        <v>90</v>
      </c>
      <c r="E76" s="18" t="s">
        <v>90</v>
      </c>
      <c r="F76" s="18" t="s">
        <v>500</v>
      </c>
      <c r="G76" s="18" t="s">
        <v>501</v>
      </c>
      <c r="H76" s="18" t="s">
        <v>402</v>
      </c>
      <c r="I76" s="18" t="s">
        <v>150</v>
      </c>
      <c r="J76" s="18" t="s">
        <v>884</v>
      </c>
      <c r="K76" s="18" t="s">
        <v>885</v>
      </c>
      <c r="L76" s="18" t="s">
        <v>121</v>
      </c>
      <c r="M76" s="18" t="s">
        <v>266</v>
      </c>
      <c r="N76" s="21">
        <v>-8.39443627446032</v>
      </c>
      <c r="O76" s="21">
        <v>-34.980709097528347</v>
      </c>
      <c r="P76" s="18" t="s">
        <v>886</v>
      </c>
      <c r="Q76" s="24" t="s">
        <v>37</v>
      </c>
      <c r="R76" s="18"/>
      <c r="S76" s="18" t="str">
        <f>HYPERLINK("imagens/CAM_038.jpg","Abrir imagem")</f>
        <v>Abrir imagem</v>
      </c>
    </row>
    <row r="77" spans="1:19" ht="66" hidden="1" customHeight="1" x14ac:dyDescent="0.3">
      <c r="A77" s="18"/>
      <c r="B77" s="18" t="s">
        <v>269</v>
      </c>
      <c r="C77" s="18" t="s">
        <v>415</v>
      </c>
      <c r="D77" s="18" t="s">
        <v>90</v>
      </c>
      <c r="E77" s="18" t="s">
        <v>90</v>
      </c>
      <c r="F77" s="18" t="s">
        <v>503</v>
      </c>
      <c r="G77" s="18" t="s">
        <v>504</v>
      </c>
      <c r="H77" s="18" t="s">
        <v>402</v>
      </c>
      <c r="I77" s="18" t="s">
        <v>164</v>
      </c>
      <c r="J77" s="18" t="s">
        <v>887</v>
      </c>
      <c r="K77" s="18" t="s">
        <v>888</v>
      </c>
      <c r="L77" s="18" t="s">
        <v>121</v>
      </c>
      <c r="M77" s="18" t="s">
        <v>268</v>
      </c>
      <c r="N77" s="21">
        <v>-8.3952257259797953</v>
      </c>
      <c r="O77" s="21">
        <v>-34.981375995343562</v>
      </c>
      <c r="P77" s="18" t="s">
        <v>889</v>
      </c>
      <c r="Q77" s="24" t="s">
        <v>37</v>
      </c>
      <c r="R77" s="18"/>
      <c r="S77" s="18" t="str">
        <f>HYPERLINK("imagens/CAM_039.jpg","Abrir imagem")</f>
        <v>Abrir imagem</v>
      </c>
    </row>
    <row r="78" spans="1:19" ht="66" hidden="1" customHeight="1" x14ac:dyDescent="0.3">
      <c r="A78" s="18"/>
      <c r="B78" s="18" t="s">
        <v>271</v>
      </c>
      <c r="C78" s="18" t="s">
        <v>415</v>
      </c>
      <c r="D78" s="18" t="s">
        <v>90</v>
      </c>
      <c r="E78" s="18" t="s">
        <v>90</v>
      </c>
      <c r="F78" s="18" t="s">
        <v>506</v>
      </c>
      <c r="G78" s="18" t="s">
        <v>507</v>
      </c>
      <c r="H78" s="18" t="s">
        <v>402</v>
      </c>
      <c r="I78" s="18" t="s">
        <v>164</v>
      </c>
      <c r="J78" s="18" t="s">
        <v>890</v>
      </c>
      <c r="K78" s="18" t="s">
        <v>891</v>
      </c>
      <c r="L78" s="18" t="s">
        <v>121</v>
      </c>
      <c r="M78" s="18" t="s">
        <v>270</v>
      </c>
      <c r="N78" s="21">
        <v>-8.3951242518593272</v>
      </c>
      <c r="O78" s="21">
        <v>-34.98146750151291</v>
      </c>
      <c r="P78" s="18" t="s">
        <v>892</v>
      </c>
      <c r="Q78" s="24" t="s">
        <v>37</v>
      </c>
      <c r="R78" s="18"/>
      <c r="S78" s="18" t="str">
        <f>HYPERLINK("imagens/CAM_040.jpg","Abrir imagem")</f>
        <v>Abrir imagem</v>
      </c>
    </row>
    <row r="79" spans="1:19" ht="66" hidden="1" customHeight="1" x14ac:dyDescent="0.3">
      <c r="A79" s="18"/>
      <c r="B79" s="18" t="s">
        <v>273</v>
      </c>
      <c r="C79" s="18" t="s">
        <v>415</v>
      </c>
      <c r="D79" s="18" t="s">
        <v>90</v>
      </c>
      <c r="E79" s="18" t="s">
        <v>90</v>
      </c>
      <c r="F79" s="18" t="s">
        <v>509</v>
      </c>
      <c r="G79" s="18" t="s">
        <v>510</v>
      </c>
      <c r="H79" s="18" t="s">
        <v>402</v>
      </c>
      <c r="I79" s="18" t="s">
        <v>117</v>
      </c>
      <c r="J79" s="18" t="s">
        <v>893</v>
      </c>
      <c r="K79" s="18" t="s">
        <v>894</v>
      </c>
      <c r="L79" s="18" t="s">
        <v>121</v>
      </c>
      <c r="M79" s="18" t="s">
        <v>272</v>
      </c>
      <c r="N79" s="21">
        <v>-8.3945652924509506</v>
      </c>
      <c r="O79" s="21">
        <v>-34.982174584058463</v>
      </c>
      <c r="P79" s="18" t="s">
        <v>895</v>
      </c>
      <c r="Q79" s="24" t="s">
        <v>37</v>
      </c>
      <c r="R79" s="18"/>
      <c r="S79" s="18" t="str">
        <f>HYPERLINK("imagens/CAM_041.jpg","Abrir imagem")</f>
        <v>Abrir imagem</v>
      </c>
    </row>
    <row r="80" spans="1:19" ht="66" hidden="1" customHeight="1" x14ac:dyDescent="0.3">
      <c r="A80" s="18"/>
      <c r="B80" s="18" t="s">
        <v>275</v>
      </c>
      <c r="C80" s="18" t="s">
        <v>415</v>
      </c>
      <c r="D80" s="18" t="s">
        <v>90</v>
      </c>
      <c r="E80" s="18" t="s">
        <v>90</v>
      </c>
      <c r="F80" s="18" t="s">
        <v>512</v>
      </c>
      <c r="G80" s="18" t="s">
        <v>513</v>
      </c>
      <c r="H80" s="18" t="s">
        <v>402</v>
      </c>
      <c r="I80" s="18" t="s">
        <v>117</v>
      </c>
      <c r="J80" s="18" t="s">
        <v>896</v>
      </c>
      <c r="K80" s="18" t="s">
        <v>897</v>
      </c>
      <c r="L80" s="18" t="s">
        <v>121</v>
      </c>
      <c r="M80" s="18" t="s">
        <v>274</v>
      </c>
      <c r="N80" s="21">
        <v>-8.3941373016127709</v>
      </c>
      <c r="O80" s="21">
        <v>-34.982064002228363</v>
      </c>
      <c r="P80" s="18" t="s">
        <v>898</v>
      </c>
      <c r="Q80" s="24" t="s">
        <v>37</v>
      </c>
      <c r="R80" s="18"/>
      <c r="S80" s="18" t="str">
        <f>HYPERLINK("imagens/CAM_042.jpg","Abrir imagem")</f>
        <v>Abrir imagem</v>
      </c>
    </row>
    <row r="81" spans="1:19" ht="66" hidden="1" customHeight="1" x14ac:dyDescent="0.3">
      <c r="A81" s="18"/>
      <c r="B81" s="18" t="s">
        <v>277</v>
      </c>
      <c r="C81" s="18" t="s">
        <v>415</v>
      </c>
      <c r="D81" s="18" t="s">
        <v>90</v>
      </c>
      <c r="E81" s="18" t="s">
        <v>90</v>
      </c>
      <c r="F81" s="18" t="s">
        <v>515</v>
      </c>
      <c r="G81" s="18" t="s">
        <v>516</v>
      </c>
      <c r="H81" s="18" t="s">
        <v>402</v>
      </c>
      <c r="I81" s="18" t="s">
        <v>83</v>
      </c>
      <c r="J81" s="18" t="s">
        <v>899</v>
      </c>
      <c r="K81" s="18" t="s">
        <v>900</v>
      </c>
      <c r="L81" s="18" t="s">
        <v>121</v>
      </c>
      <c r="M81" s="18" t="s">
        <v>276</v>
      </c>
      <c r="N81" s="21">
        <v>-8.3937335359618377</v>
      </c>
      <c r="O81" s="21">
        <v>-34.981474152548728</v>
      </c>
      <c r="P81" s="18" t="s">
        <v>901</v>
      </c>
      <c r="Q81" s="24" t="s">
        <v>37</v>
      </c>
      <c r="R81" s="18"/>
      <c r="S81" s="18" t="str">
        <f>HYPERLINK("imagens/CAM_043.jpg","Abrir imagem")</f>
        <v>Abrir imagem</v>
      </c>
    </row>
    <row r="82" spans="1:19" ht="66" hidden="1" customHeight="1" x14ac:dyDescent="0.3">
      <c r="A82" s="18"/>
      <c r="B82" s="18" t="s">
        <v>279</v>
      </c>
      <c r="C82" s="18" t="s">
        <v>415</v>
      </c>
      <c r="D82" s="18" t="s">
        <v>90</v>
      </c>
      <c r="E82" s="18" t="s">
        <v>90</v>
      </c>
      <c r="F82" s="18" t="s">
        <v>518</v>
      </c>
      <c r="G82" s="18" t="s">
        <v>519</v>
      </c>
      <c r="H82" s="18" t="s">
        <v>402</v>
      </c>
      <c r="I82" s="18" t="s">
        <v>133</v>
      </c>
      <c r="J82" s="18" t="s">
        <v>902</v>
      </c>
      <c r="K82" s="18" t="s">
        <v>903</v>
      </c>
      <c r="L82" s="18" t="s">
        <v>121</v>
      </c>
      <c r="M82" s="18" t="s">
        <v>278</v>
      </c>
      <c r="N82" s="21">
        <v>-8.3929731782283366</v>
      </c>
      <c r="O82" s="21">
        <v>-34.980584194575627</v>
      </c>
      <c r="P82" s="18" t="s">
        <v>904</v>
      </c>
      <c r="Q82" s="24" t="s">
        <v>37</v>
      </c>
      <c r="R82" s="18"/>
      <c r="S82" s="18" t="str">
        <f>HYPERLINK("imagens/CAM_044.jpg","Abrir imagem")</f>
        <v>Abrir imagem</v>
      </c>
    </row>
    <row r="83" spans="1:19" ht="66" hidden="1" customHeight="1" x14ac:dyDescent="0.3">
      <c r="A83" s="18"/>
      <c r="B83" s="18" t="s">
        <v>281</v>
      </c>
      <c r="C83" s="18" t="s">
        <v>415</v>
      </c>
      <c r="D83" s="18" t="s">
        <v>90</v>
      </c>
      <c r="E83" s="18" t="s">
        <v>90</v>
      </c>
      <c r="F83" s="18" t="s">
        <v>521</v>
      </c>
      <c r="G83" s="18" t="s">
        <v>522</v>
      </c>
      <c r="H83" s="18" t="s">
        <v>402</v>
      </c>
      <c r="I83" s="18" t="s">
        <v>133</v>
      </c>
      <c r="J83" s="18" t="s">
        <v>905</v>
      </c>
      <c r="K83" s="18" t="s">
        <v>906</v>
      </c>
      <c r="L83" s="18" t="s">
        <v>121</v>
      </c>
      <c r="M83" s="18" t="s">
        <v>280</v>
      </c>
      <c r="N83" s="21">
        <v>-8.3931596088308744</v>
      </c>
      <c r="O83" s="21">
        <v>-34.980617232727496</v>
      </c>
      <c r="P83" s="18" t="s">
        <v>907</v>
      </c>
      <c r="Q83" s="24" t="s">
        <v>37</v>
      </c>
      <c r="R83" s="18"/>
      <c r="S83" s="18" t="str">
        <f>HYPERLINK("imagens/CAM_045.jpg","Abrir imagem")</f>
        <v>Abrir imagem</v>
      </c>
    </row>
    <row r="84" spans="1:19" ht="66" hidden="1" customHeight="1" x14ac:dyDescent="0.3">
      <c r="A84" s="18"/>
      <c r="B84" s="18" t="s">
        <v>283</v>
      </c>
      <c r="C84" s="18" t="s">
        <v>415</v>
      </c>
      <c r="D84" s="18" t="s">
        <v>90</v>
      </c>
      <c r="E84" s="18" t="s">
        <v>90</v>
      </c>
      <c r="F84" s="18" t="s">
        <v>524</v>
      </c>
      <c r="G84" s="18" t="s">
        <v>525</v>
      </c>
      <c r="H84" s="18" t="s">
        <v>402</v>
      </c>
      <c r="I84" s="18" t="s">
        <v>133</v>
      </c>
      <c r="J84" s="18" t="s">
        <v>908</v>
      </c>
      <c r="K84" s="18" t="s">
        <v>909</v>
      </c>
      <c r="L84" s="18" t="s">
        <v>121</v>
      </c>
      <c r="M84" s="18" t="s">
        <v>282</v>
      </c>
      <c r="N84" s="21">
        <v>-8.3929966994413086</v>
      </c>
      <c r="O84" s="21">
        <v>-34.980491167100958</v>
      </c>
      <c r="P84" s="18" t="s">
        <v>910</v>
      </c>
      <c r="Q84" s="24" t="s">
        <v>37</v>
      </c>
      <c r="R84" s="18"/>
      <c r="S84" s="18" t="str">
        <f>HYPERLINK("imagens/CAM_046.jpg","Abrir imagem")</f>
        <v>Abrir imagem</v>
      </c>
    </row>
    <row r="85" spans="1:19" ht="66" hidden="1" customHeight="1" x14ac:dyDescent="0.3">
      <c r="A85" s="18"/>
      <c r="B85" s="18" t="s">
        <v>285</v>
      </c>
      <c r="C85" s="18" t="s">
        <v>415</v>
      </c>
      <c r="D85" s="18" t="s">
        <v>90</v>
      </c>
      <c r="E85" s="18" t="s">
        <v>90</v>
      </c>
      <c r="F85" s="18" t="s">
        <v>527</v>
      </c>
      <c r="G85" s="18" t="s">
        <v>528</v>
      </c>
      <c r="H85" s="18" t="s">
        <v>402</v>
      </c>
      <c r="I85" s="18" t="s">
        <v>96</v>
      </c>
      <c r="J85" s="18" t="s">
        <v>911</v>
      </c>
      <c r="K85" s="18" t="s">
        <v>912</v>
      </c>
      <c r="L85" s="18" t="s">
        <v>121</v>
      </c>
      <c r="M85" s="18" t="s">
        <v>284</v>
      </c>
      <c r="N85" s="21">
        <v>-8.3933548847088737</v>
      </c>
      <c r="O85" s="21">
        <v>-34.981367926594899</v>
      </c>
      <c r="P85" s="18" t="s">
        <v>913</v>
      </c>
      <c r="Q85" s="24" t="s">
        <v>37</v>
      </c>
      <c r="R85" s="18"/>
      <c r="S85" s="18" t="str">
        <f>HYPERLINK("imagens/CAM_047.jpg","Abrir imagem")</f>
        <v>Abrir imagem</v>
      </c>
    </row>
    <row r="86" spans="1:19" ht="66" hidden="1" customHeight="1" x14ac:dyDescent="0.3">
      <c r="A86" s="18"/>
      <c r="B86" s="18" t="s">
        <v>288</v>
      </c>
      <c r="C86" s="18" t="s">
        <v>415</v>
      </c>
      <c r="D86" s="18" t="s">
        <v>90</v>
      </c>
      <c r="E86" s="18" t="s">
        <v>90</v>
      </c>
      <c r="F86" s="18" t="s">
        <v>530</v>
      </c>
      <c r="G86" s="18" t="s">
        <v>531</v>
      </c>
      <c r="H86" s="18" t="s">
        <v>402</v>
      </c>
      <c r="I86" s="18" t="s">
        <v>96</v>
      </c>
      <c r="J86" s="18" t="s">
        <v>914</v>
      </c>
      <c r="K86" s="18" t="s">
        <v>915</v>
      </c>
      <c r="L86" s="18" t="s">
        <v>121</v>
      </c>
      <c r="M86" s="18" t="s">
        <v>287</v>
      </c>
      <c r="N86" s="21">
        <v>-8.3933712382189807</v>
      </c>
      <c r="O86" s="21">
        <v>-34.98140494740467</v>
      </c>
      <c r="P86" s="18" t="s">
        <v>916</v>
      </c>
      <c r="Q86" s="24" t="s">
        <v>37</v>
      </c>
      <c r="R86" s="18"/>
      <c r="S86" s="18" t="str">
        <f t="shared" ref="S86:S92" si="3">HYPERLINK("imagens/CAMERA.png","Abrir imagem")</f>
        <v>Abrir imagem</v>
      </c>
    </row>
    <row r="87" spans="1:19" ht="66" hidden="1" customHeight="1" x14ac:dyDescent="0.3">
      <c r="A87" s="18"/>
      <c r="B87" s="18" t="s">
        <v>290</v>
      </c>
      <c r="C87" s="18" t="s">
        <v>415</v>
      </c>
      <c r="D87" s="18" t="s">
        <v>90</v>
      </c>
      <c r="E87" s="18" t="s">
        <v>90</v>
      </c>
      <c r="F87" s="18" t="s">
        <v>530</v>
      </c>
      <c r="G87" s="18" t="s">
        <v>533</v>
      </c>
      <c r="H87" s="18" t="s">
        <v>402</v>
      </c>
      <c r="I87" s="18" t="s">
        <v>96</v>
      </c>
      <c r="J87" s="18" t="s">
        <v>917</v>
      </c>
      <c r="K87" s="18" t="s">
        <v>918</v>
      </c>
      <c r="L87" s="18" t="s">
        <v>121</v>
      </c>
      <c r="M87" s="18" t="s">
        <v>289</v>
      </c>
      <c r="N87" s="21">
        <v>-8.3926655478854357</v>
      </c>
      <c r="O87" s="21">
        <v>-34.981447374481149</v>
      </c>
      <c r="P87" s="18" t="s">
        <v>919</v>
      </c>
      <c r="Q87" s="24" t="s">
        <v>37</v>
      </c>
      <c r="R87" s="18"/>
      <c r="S87" s="18" t="str">
        <f t="shared" si="3"/>
        <v>Abrir imagem</v>
      </c>
    </row>
    <row r="88" spans="1:19" ht="66" hidden="1" customHeight="1" x14ac:dyDescent="0.3">
      <c r="A88" s="18"/>
      <c r="B88" s="18" t="s">
        <v>292</v>
      </c>
      <c r="C88" s="18" t="s">
        <v>415</v>
      </c>
      <c r="D88" s="18" t="s">
        <v>90</v>
      </c>
      <c r="E88" s="18" t="s">
        <v>90</v>
      </c>
      <c r="F88" s="18" t="s">
        <v>535</v>
      </c>
      <c r="G88" s="18" t="s">
        <v>536</v>
      </c>
      <c r="H88" s="18" t="s">
        <v>402</v>
      </c>
      <c r="I88" s="18" t="s">
        <v>96</v>
      </c>
      <c r="J88" s="18" t="s">
        <v>920</v>
      </c>
      <c r="K88" s="18" t="s">
        <v>921</v>
      </c>
      <c r="L88" s="18" t="s">
        <v>121</v>
      </c>
      <c r="M88" s="18" t="s">
        <v>291</v>
      </c>
      <c r="N88" s="21">
        <v>-8.3925935512751035</v>
      </c>
      <c r="O88" s="21">
        <v>-34.981459377177679</v>
      </c>
      <c r="P88" s="18" t="s">
        <v>922</v>
      </c>
      <c r="Q88" s="24" t="s">
        <v>37</v>
      </c>
      <c r="R88" s="18"/>
      <c r="S88" s="18" t="str">
        <f t="shared" si="3"/>
        <v>Abrir imagem</v>
      </c>
    </row>
    <row r="89" spans="1:19" ht="66" hidden="1" customHeight="1" x14ac:dyDescent="0.3">
      <c r="A89" s="18"/>
      <c r="B89" s="18" t="s">
        <v>294</v>
      </c>
      <c r="C89" s="18" t="s">
        <v>415</v>
      </c>
      <c r="D89" s="18" t="s">
        <v>90</v>
      </c>
      <c r="E89" s="18" t="s">
        <v>90</v>
      </c>
      <c r="F89" s="18" t="s">
        <v>530</v>
      </c>
      <c r="G89" s="18" t="s">
        <v>538</v>
      </c>
      <c r="H89" s="18" t="s">
        <v>402</v>
      </c>
      <c r="I89" s="18" t="s">
        <v>96</v>
      </c>
      <c r="J89" s="18" t="s">
        <v>923</v>
      </c>
      <c r="K89" s="18" t="s">
        <v>924</v>
      </c>
      <c r="L89" s="18" t="s">
        <v>121</v>
      </c>
      <c r="M89" s="18" t="s">
        <v>293</v>
      </c>
      <c r="N89" s="21">
        <v>-8.39262134663708</v>
      </c>
      <c r="O89" s="21">
        <v>-34.981392346032933</v>
      </c>
      <c r="P89" s="18" t="s">
        <v>925</v>
      </c>
      <c r="Q89" s="24" t="s">
        <v>37</v>
      </c>
      <c r="R89" s="18"/>
      <c r="S89" s="18" t="str">
        <f t="shared" si="3"/>
        <v>Abrir imagem</v>
      </c>
    </row>
    <row r="90" spans="1:19" ht="66" hidden="1" customHeight="1" x14ac:dyDescent="0.3">
      <c r="A90" s="18"/>
      <c r="B90" s="18" t="s">
        <v>296</v>
      </c>
      <c r="C90" s="18" t="s">
        <v>415</v>
      </c>
      <c r="D90" s="18" t="s">
        <v>90</v>
      </c>
      <c r="E90" s="18" t="s">
        <v>90</v>
      </c>
      <c r="F90" s="18" t="s">
        <v>530</v>
      </c>
      <c r="G90" s="18" t="s">
        <v>540</v>
      </c>
      <c r="H90" s="18" t="s">
        <v>402</v>
      </c>
      <c r="I90" s="18" t="s">
        <v>96</v>
      </c>
      <c r="J90" s="18" t="s">
        <v>926</v>
      </c>
      <c r="K90" s="18" t="s">
        <v>927</v>
      </c>
      <c r="L90" s="18" t="s">
        <v>121</v>
      </c>
      <c r="M90" s="18" t="s">
        <v>295</v>
      </c>
      <c r="N90" s="21">
        <v>-8.392196777512515</v>
      </c>
      <c r="O90" s="21">
        <v>-34.972936547146091</v>
      </c>
      <c r="P90" s="18" t="s">
        <v>928</v>
      </c>
      <c r="Q90" s="24" t="s">
        <v>37</v>
      </c>
      <c r="R90" s="18"/>
      <c r="S90" s="18" t="str">
        <f t="shared" si="3"/>
        <v>Abrir imagem</v>
      </c>
    </row>
    <row r="91" spans="1:19" ht="66" hidden="1" customHeight="1" x14ac:dyDescent="0.3">
      <c r="A91" s="18"/>
      <c r="B91" s="18" t="s">
        <v>299</v>
      </c>
      <c r="C91" s="18" t="s">
        <v>415</v>
      </c>
      <c r="D91" s="18" t="s">
        <v>90</v>
      </c>
      <c r="E91" s="18" t="s">
        <v>90</v>
      </c>
      <c r="F91" s="18" t="s">
        <v>535</v>
      </c>
      <c r="G91" s="18" t="s">
        <v>542</v>
      </c>
      <c r="H91" s="18" t="s">
        <v>402</v>
      </c>
      <c r="I91" s="18" t="s">
        <v>96</v>
      </c>
      <c r="J91" s="18" t="s">
        <v>929</v>
      </c>
      <c r="K91" s="18" t="s">
        <v>930</v>
      </c>
      <c r="L91" s="18" t="s">
        <v>121</v>
      </c>
      <c r="M91" s="18" t="s">
        <v>298</v>
      </c>
      <c r="N91" s="21">
        <v>-8.3922315056318197</v>
      </c>
      <c r="O91" s="21">
        <v>-34.972861371610698</v>
      </c>
      <c r="P91" s="18" t="s">
        <v>931</v>
      </c>
      <c r="Q91" s="24" t="s">
        <v>37</v>
      </c>
      <c r="R91" s="18"/>
      <c r="S91" s="18" t="str">
        <f t="shared" si="3"/>
        <v>Abrir imagem</v>
      </c>
    </row>
    <row r="92" spans="1:19" ht="66" hidden="1" customHeight="1" x14ac:dyDescent="0.3">
      <c r="A92" s="18"/>
      <c r="B92" s="18" t="s">
        <v>302</v>
      </c>
      <c r="C92" s="18" t="s">
        <v>415</v>
      </c>
      <c r="D92" s="18" t="s">
        <v>90</v>
      </c>
      <c r="E92" s="18" t="s">
        <v>90</v>
      </c>
      <c r="F92" s="18" t="s">
        <v>530</v>
      </c>
      <c r="G92" s="18" t="s">
        <v>544</v>
      </c>
      <c r="H92" s="18" t="s">
        <v>402</v>
      </c>
      <c r="I92" s="18" t="s">
        <v>96</v>
      </c>
      <c r="J92" s="18" t="s">
        <v>932</v>
      </c>
      <c r="K92" s="18" t="s">
        <v>933</v>
      </c>
      <c r="L92" s="18" t="s">
        <v>121</v>
      </c>
      <c r="M92" s="18" t="s">
        <v>301</v>
      </c>
      <c r="N92" s="21">
        <v>-8.3921682215736073</v>
      </c>
      <c r="O92" s="21">
        <v>-34.972839175206772</v>
      </c>
      <c r="P92" s="18" t="s">
        <v>934</v>
      </c>
      <c r="Q92" s="24" t="s">
        <v>37</v>
      </c>
      <c r="R92" s="18"/>
      <c r="S92" s="18" t="str">
        <f t="shared" si="3"/>
        <v>Abrir imagem</v>
      </c>
    </row>
    <row r="93" spans="1:19" ht="66" hidden="1" customHeight="1" x14ac:dyDescent="0.3">
      <c r="A93" s="18"/>
      <c r="B93" s="18" t="s">
        <v>305</v>
      </c>
      <c r="C93" s="18" t="s">
        <v>415</v>
      </c>
      <c r="D93" s="18" t="s">
        <v>90</v>
      </c>
      <c r="E93" s="18" t="s">
        <v>90</v>
      </c>
      <c r="F93" s="18" t="s">
        <v>546</v>
      </c>
      <c r="G93" s="18" t="s">
        <v>547</v>
      </c>
      <c r="H93" s="18" t="s">
        <v>402</v>
      </c>
      <c r="I93" s="18" t="s">
        <v>96</v>
      </c>
      <c r="J93" s="18" t="s">
        <v>935</v>
      </c>
      <c r="K93" s="18" t="s">
        <v>936</v>
      </c>
      <c r="L93" s="18" t="s">
        <v>121</v>
      </c>
      <c r="M93" s="18" t="s">
        <v>304</v>
      </c>
      <c r="N93" s="21">
        <v>-8.3939281949657119</v>
      </c>
      <c r="O93" s="21">
        <v>-34.981875311034862</v>
      </c>
      <c r="P93" s="18" t="s">
        <v>937</v>
      </c>
      <c r="Q93" s="24" t="s">
        <v>37</v>
      </c>
      <c r="R93" s="18"/>
      <c r="S93" s="18" t="str">
        <f>HYPERLINK("imagens/CAM_055.jpg","Abrir imagem")</f>
        <v>Abrir imagem</v>
      </c>
    </row>
    <row r="94" spans="1:19" ht="66" hidden="1" customHeight="1" x14ac:dyDescent="0.3">
      <c r="A94" s="18"/>
      <c r="B94" s="18" t="s">
        <v>308</v>
      </c>
      <c r="C94" s="18" t="s">
        <v>415</v>
      </c>
      <c r="D94" s="18" t="s">
        <v>90</v>
      </c>
      <c r="E94" s="18" t="s">
        <v>90</v>
      </c>
      <c r="F94" s="18" t="s">
        <v>549</v>
      </c>
      <c r="G94" s="18" t="s">
        <v>550</v>
      </c>
      <c r="H94" s="18" t="s">
        <v>402</v>
      </c>
      <c r="I94" s="18" t="s">
        <v>133</v>
      </c>
      <c r="J94" s="18" t="s">
        <v>938</v>
      </c>
      <c r="K94" s="18" t="s">
        <v>939</v>
      </c>
      <c r="L94" s="18" t="s">
        <v>121</v>
      </c>
      <c r="M94" s="18" t="s">
        <v>307</v>
      </c>
      <c r="N94" s="21">
        <v>-8.3930395245864275</v>
      </c>
      <c r="O94" s="21">
        <v>-34.98058567722471</v>
      </c>
      <c r="P94" s="18" t="s">
        <v>940</v>
      </c>
      <c r="Q94" s="24" t="s">
        <v>37</v>
      </c>
      <c r="R94" s="18"/>
      <c r="S94" s="18" t="str">
        <f>HYPERLINK("imagens/CAM_056.jpg","Abrir imagem")</f>
        <v>Abrir imagem</v>
      </c>
    </row>
    <row r="95" spans="1:19" ht="66" hidden="1" customHeight="1" x14ac:dyDescent="0.3">
      <c r="A95" s="18"/>
      <c r="B95" s="18" t="s">
        <v>310</v>
      </c>
      <c r="C95" s="18" t="s">
        <v>415</v>
      </c>
      <c r="D95" s="18" t="s">
        <v>90</v>
      </c>
      <c r="E95" s="18" t="s">
        <v>90</v>
      </c>
      <c r="F95" s="18" t="s">
        <v>552</v>
      </c>
      <c r="G95" s="18" t="s">
        <v>553</v>
      </c>
      <c r="H95" s="18" t="s">
        <v>402</v>
      </c>
      <c r="I95" s="18" t="s">
        <v>96</v>
      </c>
      <c r="J95" s="18" t="s">
        <v>941</v>
      </c>
      <c r="K95" s="18" t="s">
        <v>942</v>
      </c>
      <c r="L95" s="18" t="s">
        <v>121</v>
      </c>
      <c r="M95" s="18" t="s">
        <v>309</v>
      </c>
      <c r="N95" s="21">
        <v>-8.393863096691657</v>
      </c>
      <c r="O95" s="21">
        <v>-34.98196909780188</v>
      </c>
      <c r="P95" s="18" t="s">
        <v>943</v>
      </c>
      <c r="Q95" s="24" t="s">
        <v>37</v>
      </c>
      <c r="R95" s="18"/>
      <c r="S95" s="18" t="str">
        <f>HYPERLINK("imagens/CAM_058.jpg","Abrir imagem")</f>
        <v>Abrir imagem</v>
      </c>
    </row>
    <row r="96" spans="1:19" ht="66" hidden="1" customHeight="1" x14ac:dyDescent="0.3">
      <c r="A96" s="18"/>
      <c r="B96" s="18" t="s">
        <v>312</v>
      </c>
      <c r="C96" s="18" t="s">
        <v>415</v>
      </c>
      <c r="D96" s="18" t="s">
        <v>90</v>
      </c>
      <c r="E96" s="18" t="s">
        <v>90</v>
      </c>
      <c r="F96" s="18" t="s">
        <v>555</v>
      </c>
      <c r="G96" s="18" t="s">
        <v>556</v>
      </c>
      <c r="H96" s="18" t="s">
        <v>402</v>
      </c>
      <c r="I96" s="18" t="s">
        <v>117</v>
      </c>
      <c r="J96" s="18" t="s">
        <v>944</v>
      </c>
      <c r="K96" s="18" t="s">
        <v>945</v>
      </c>
      <c r="L96" s="18" t="s">
        <v>121</v>
      </c>
      <c r="M96" s="18" t="s">
        <v>311</v>
      </c>
      <c r="N96" s="21">
        <v>-8.3944505710261783</v>
      </c>
      <c r="O96" s="21">
        <v>-34.982171419201663</v>
      </c>
      <c r="P96" s="18" t="s">
        <v>946</v>
      </c>
      <c r="Q96" s="24" t="s">
        <v>37</v>
      </c>
      <c r="R96" s="18"/>
      <c r="S96" s="18" t="str">
        <f>HYPERLINK("imagens/CAM_059.jpg","Abrir imagem")</f>
        <v>Abrir imagem</v>
      </c>
    </row>
    <row r="97" spans="1:19" ht="66" customHeight="1" x14ac:dyDescent="0.3">
      <c r="A97" s="18"/>
      <c r="B97" s="18" t="s">
        <v>314</v>
      </c>
      <c r="C97" s="18" t="s">
        <v>415</v>
      </c>
      <c r="D97" s="18" t="s">
        <v>90</v>
      </c>
      <c r="E97" s="18" t="s">
        <v>90</v>
      </c>
      <c r="F97" s="18" t="s">
        <v>558</v>
      </c>
      <c r="G97" s="18" t="s">
        <v>559</v>
      </c>
      <c r="H97" s="18" t="s">
        <v>402</v>
      </c>
      <c r="I97" s="18" t="s">
        <v>160</v>
      </c>
      <c r="J97" s="18" t="s">
        <v>947</v>
      </c>
      <c r="K97" s="18" t="s">
        <v>948</v>
      </c>
      <c r="L97" s="18" t="s">
        <v>121</v>
      </c>
      <c r="M97" s="18" t="s">
        <v>313</v>
      </c>
      <c r="N97" s="21">
        <v>-8.3946050549166298</v>
      </c>
      <c r="O97" s="21">
        <v>-34.98103378991059</v>
      </c>
      <c r="P97" s="18" t="s">
        <v>949</v>
      </c>
      <c r="Q97" s="24" t="s">
        <v>37</v>
      </c>
      <c r="R97" s="18"/>
      <c r="S97" s="18" t="str">
        <f>HYPERLINK("imagens/CAM_060.jpg","Abrir imagem")</f>
        <v>Abrir imagem</v>
      </c>
    </row>
    <row r="98" spans="1:19" ht="66" customHeight="1" x14ac:dyDescent="0.3">
      <c r="A98" s="18"/>
      <c r="B98" s="18" t="s">
        <v>316</v>
      </c>
      <c r="C98" s="18" t="s">
        <v>415</v>
      </c>
      <c r="D98" s="18" t="s">
        <v>90</v>
      </c>
      <c r="E98" s="18" t="s">
        <v>90</v>
      </c>
      <c r="F98" s="18" t="s">
        <v>558</v>
      </c>
      <c r="G98" s="18" t="s">
        <v>562</v>
      </c>
      <c r="H98" s="18" t="s">
        <v>402</v>
      </c>
      <c r="I98" s="18" t="s">
        <v>160</v>
      </c>
      <c r="J98" s="18" t="s">
        <v>950</v>
      </c>
      <c r="K98" s="18" t="s">
        <v>951</v>
      </c>
      <c r="L98" s="18" t="s">
        <v>121</v>
      </c>
      <c r="M98" s="18" t="s">
        <v>315</v>
      </c>
      <c r="N98" s="21">
        <v>-8.3946249100237083</v>
      </c>
      <c r="O98" s="21">
        <v>-34.980933360810248</v>
      </c>
      <c r="P98" s="18" t="s">
        <v>952</v>
      </c>
      <c r="Q98" s="24" t="s">
        <v>37</v>
      </c>
      <c r="R98" s="18"/>
      <c r="S98" s="18" t="str">
        <f>HYPERLINK("imagens/CAM_061.jpg","Abrir imagem")</f>
        <v>Abrir imagem</v>
      </c>
    </row>
    <row r="99" spans="1:19" ht="66" customHeight="1" x14ac:dyDescent="0.3">
      <c r="A99" s="18"/>
      <c r="B99" s="18" t="s">
        <v>27</v>
      </c>
      <c r="C99" s="18" t="s">
        <v>29</v>
      </c>
      <c r="D99" s="18" t="s">
        <v>90</v>
      </c>
      <c r="E99" s="18" t="s">
        <v>90</v>
      </c>
      <c r="F99" s="18" t="s">
        <v>1022</v>
      </c>
      <c r="G99" s="18" t="s">
        <v>28</v>
      </c>
      <c r="H99" s="18" t="s">
        <v>953</v>
      </c>
      <c r="I99" s="18" t="s">
        <v>32</v>
      </c>
      <c r="J99" s="18" t="s">
        <v>954</v>
      </c>
      <c r="K99" s="18" t="s">
        <v>955</v>
      </c>
      <c r="L99" s="18" t="s">
        <v>34</v>
      </c>
      <c r="M99" s="18" t="s">
        <v>24</v>
      </c>
      <c r="N99" s="21"/>
      <c r="O99" s="21"/>
      <c r="P99" s="18"/>
      <c r="Q99" s="24" t="s">
        <v>37</v>
      </c>
      <c r="R99" s="18"/>
      <c r="S99" s="18" t="str">
        <f>HYPERLINK("imagens/ROUTER.png","Abrir imagem")</f>
        <v>Abrir imagem</v>
      </c>
    </row>
    <row r="100" spans="1:19" ht="66" customHeight="1" x14ac:dyDescent="0.3">
      <c r="A100" s="18"/>
      <c r="B100" s="18" t="s">
        <v>39</v>
      </c>
      <c r="C100" s="18" t="s">
        <v>29</v>
      </c>
      <c r="D100" s="18" t="s">
        <v>90</v>
      </c>
      <c r="E100" s="18" t="s">
        <v>90</v>
      </c>
      <c r="F100" s="18" t="s">
        <v>1022</v>
      </c>
      <c r="G100" s="18" t="s">
        <v>40</v>
      </c>
      <c r="H100" s="18" t="s">
        <v>953</v>
      </c>
      <c r="I100" s="18" t="s">
        <v>41</v>
      </c>
      <c r="J100" s="18" t="s">
        <v>956</v>
      </c>
      <c r="K100" s="18" t="s">
        <v>957</v>
      </c>
      <c r="L100" s="18" t="s">
        <v>34</v>
      </c>
      <c r="M100" s="18" t="s">
        <v>38</v>
      </c>
      <c r="N100" s="21"/>
      <c r="O100" s="21"/>
      <c r="P100" s="18"/>
      <c r="Q100" s="24" t="s">
        <v>37</v>
      </c>
      <c r="R100" s="18"/>
      <c r="S100" s="18" t="str">
        <f>HYPERLINK("imagens/ROUTER.png","Abrir imagem")</f>
        <v>Abrir imagem</v>
      </c>
    </row>
    <row r="101" spans="1:19" ht="66" customHeight="1" x14ac:dyDescent="0.3">
      <c r="A101" s="18"/>
      <c r="B101" s="18" t="s">
        <v>43</v>
      </c>
      <c r="C101" s="18" t="s">
        <v>29</v>
      </c>
      <c r="D101" s="18" t="s">
        <v>90</v>
      </c>
      <c r="E101" s="18" t="s">
        <v>90</v>
      </c>
      <c r="F101" s="18" t="s">
        <v>1022</v>
      </c>
      <c r="G101" s="18" t="s">
        <v>44</v>
      </c>
      <c r="H101" s="18" t="s">
        <v>953</v>
      </c>
      <c r="I101" s="18" t="s">
        <v>45</v>
      </c>
      <c r="J101" s="18" t="s">
        <v>958</v>
      </c>
      <c r="K101" s="18" t="s">
        <v>959</v>
      </c>
      <c r="L101" s="18" t="s">
        <v>34</v>
      </c>
      <c r="M101" s="18" t="s">
        <v>42</v>
      </c>
      <c r="N101" s="21"/>
      <c r="O101" s="21"/>
      <c r="P101" s="18"/>
      <c r="Q101" s="24" t="s">
        <v>37</v>
      </c>
      <c r="R101" s="18"/>
      <c r="S101" s="18" t="str">
        <f>HYPERLINK("imagens/ROUTER.png","Abrir imagem")</f>
        <v>Abrir imagem</v>
      </c>
    </row>
    <row r="102" spans="1:19" ht="66" customHeight="1" x14ac:dyDescent="0.3">
      <c r="A102" s="18"/>
      <c r="B102" s="18" t="s">
        <v>47</v>
      </c>
      <c r="C102" s="18" t="s">
        <v>29</v>
      </c>
      <c r="D102" s="18" t="s">
        <v>90</v>
      </c>
      <c r="E102" s="18" t="s">
        <v>90</v>
      </c>
      <c r="F102" s="18" t="s">
        <v>1016</v>
      </c>
      <c r="G102" s="18" t="s">
        <v>48</v>
      </c>
      <c r="H102" s="18" t="s">
        <v>953</v>
      </c>
      <c r="I102" s="18" t="s">
        <v>960</v>
      </c>
      <c r="J102" s="18" t="s">
        <v>961</v>
      </c>
      <c r="K102" s="18" t="s">
        <v>962</v>
      </c>
      <c r="L102" s="18" t="s">
        <v>34</v>
      </c>
      <c r="M102" s="18" t="s">
        <v>963</v>
      </c>
      <c r="N102" s="21"/>
      <c r="O102" s="21"/>
      <c r="P102" s="18"/>
      <c r="Q102" s="24" t="s">
        <v>37</v>
      </c>
      <c r="R102" s="18"/>
      <c r="S102" s="18" t="str">
        <f>HYPERLINK("imagens/ROUTER.png","Abrir imagem")</f>
        <v>Abrir imagem</v>
      </c>
    </row>
    <row r="103" spans="1:19" ht="66" customHeight="1" x14ac:dyDescent="0.3">
      <c r="A103" s="18"/>
      <c r="B103" s="18" t="s">
        <v>54</v>
      </c>
      <c r="C103" s="18" t="s">
        <v>29</v>
      </c>
      <c r="D103" s="18" t="s">
        <v>90</v>
      </c>
      <c r="E103" s="18" t="s">
        <v>90</v>
      </c>
      <c r="F103" s="18" t="s">
        <v>1016</v>
      </c>
      <c r="G103" s="18" t="s">
        <v>53</v>
      </c>
      <c r="H103" s="18" t="s">
        <v>953</v>
      </c>
      <c r="I103" s="18" t="s">
        <v>964</v>
      </c>
      <c r="J103" s="18" t="s">
        <v>965</v>
      </c>
      <c r="K103" s="18" t="s">
        <v>966</v>
      </c>
      <c r="L103" s="18" t="s">
        <v>34</v>
      </c>
      <c r="M103" s="18" t="s">
        <v>967</v>
      </c>
      <c r="N103" s="21"/>
      <c r="O103" s="21"/>
      <c r="P103" s="18"/>
      <c r="Q103" s="24" t="s">
        <v>37</v>
      </c>
      <c r="R103" s="18"/>
      <c r="S103" s="18" t="str">
        <f>HYPERLINK("imagens/ROUTER.png","Abrir imagem")</f>
        <v>Abrir imagem</v>
      </c>
    </row>
    <row r="104" spans="1:19" ht="66" hidden="1" customHeight="1" x14ac:dyDescent="0.3">
      <c r="A104" s="18"/>
      <c r="B104" s="18" t="s">
        <v>61</v>
      </c>
      <c r="C104" s="18" t="s">
        <v>63</v>
      </c>
      <c r="D104" s="18" t="s">
        <v>90</v>
      </c>
      <c r="E104" s="18" t="s">
        <v>90</v>
      </c>
      <c r="F104" s="18" t="s">
        <v>512</v>
      </c>
      <c r="G104" s="18" t="s">
        <v>62</v>
      </c>
      <c r="H104" s="18" t="s">
        <v>953</v>
      </c>
      <c r="I104" s="18" t="s">
        <v>968</v>
      </c>
      <c r="J104" s="18" t="s">
        <v>969</v>
      </c>
      <c r="K104" s="18" t="s">
        <v>970</v>
      </c>
      <c r="L104" s="18" t="s">
        <v>971</v>
      </c>
      <c r="M104" s="18" t="s">
        <v>972</v>
      </c>
      <c r="N104" s="21"/>
      <c r="O104" s="21"/>
      <c r="P104" s="18"/>
      <c r="Q104" s="24" t="s">
        <v>37</v>
      </c>
      <c r="R104" s="18"/>
      <c r="S104" s="18" t="str">
        <f>HYPERLINK("imagens/SWITCH.png","Abrir imagem")</f>
        <v>Abrir imagem</v>
      </c>
    </row>
    <row r="105" spans="1:19" ht="66" hidden="1" customHeight="1" x14ac:dyDescent="0.3">
      <c r="A105" s="18"/>
      <c r="B105" s="18" t="s">
        <v>71</v>
      </c>
      <c r="C105" s="18" t="s">
        <v>63</v>
      </c>
      <c r="D105" s="18" t="s">
        <v>90</v>
      </c>
      <c r="E105" s="18" t="s">
        <v>90</v>
      </c>
      <c r="F105" s="18" t="s">
        <v>512</v>
      </c>
      <c r="G105" s="18" t="s">
        <v>62</v>
      </c>
      <c r="H105" s="18" t="s">
        <v>953</v>
      </c>
      <c r="I105" s="18" t="s">
        <v>73</v>
      </c>
      <c r="J105" s="18" t="s">
        <v>973</v>
      </c>
      <c r="K105" s="18" t="s">
        <v>974</v>
      </c>
      <c r="L105" s="18" t="s">
        <v>34</v>
      </c>
      <c r="M105" s="18" t="s">
        <v>69</v>
      </c>
      <c r="N105" s="21"/>
      <c r="O105" s="21"/>
      <c r="P105" s="18"/>
      <c r="Q105" s="24" t="s">
        <v>37</v>
      </c>
      <c r="R105" s="18"/>
      <c r="S105" s="18" t="str">
        <f>HYPERLINK("imagens/SWITCH.png","Abrir imagem")</f>
        <v>Abrir imagem</v>
      </c>
    </row>
    <row r="106" spans="1:19" ht="66" hidden="1" customHeight="1" x14ac:dyDescent="0.3">
      <c r="A106" s="18"/>
      <c r="B106" s="18" t="s">
        <v>73</v>
      </c>
      <c r="C106" s="18" t="s">
        <v>75</v>
      </c>
      <c r="D106" s="18" t="s">
        <v>90</v>
      </c>
      <c r="E106" s="18" t="s">
        <v>90</v>
      </c>
      <c r="F106" s="18" t="s">
        <v>512</v>
      </c>
      <c r="G106" s="18" t="s">
        <v>74</v>
      </c>
      <c r="H106" s="18" t="s">
        <v>953</v>
      </c>
      <c r="I106" s="18" t="s">
        <v>975</v>
      </c>
      <c r="J106" s="18" t="s">
        <v>976</v>
      </c>
      <c r="K106" s="18" t="s">
        <v>977</v>
      </c>
      <c r="L106" s="18" t="s">
        <v>978</v>
      </c>
      <c r="M106" s="18" t="s">
        <v>979</v>
      </c>
      <c r="N106" s="21"/>
      <c r="O106" s="21"/>
      <c r="P106" s="18"/>
      <c r="Q106" s="24" t="s">
        <v>37</v>
      </c>
      <c r="R106" s="18"/>
      <c r="S106" s="18" t="str">
        <f>HYPERLINK("imagens/SWITCH.png","Abrir imagem")</f>
        <v>Abrir imagem</v>
      </c>
    </row>
    <row r="107" spans="1:19" ht="66" hidden="1" customHeight="1" x14ac:dyDescent="0.3">
      <c r="A107" s="18"/>
      <c r="B107" s="18" t="s">
        <v>78</v>
      </c>
      <c r="C107" s="18" t="s">
        <v>75</v>
      </c>
      <c r="D107" s="18" t="s">
        <v>90</v>
      </c>
      <c r="E107" s="18" t="s">
        <v>90</v>
      </c>
      <c r="F107" s="18" t="s">
        <v>512</v>
      </c>
      <c r="G107" s="18" t="s">
        <v>74</v>
      </c>
      <c r="H107" s="18" t="s">
        <v>953</v>
      </c>
      <c r="I107" s="18" t="s">
        <v>980</v>
      </c>
      <c r="J107" s="18" t="s">
        <v>981</v>
      </c>
      <c r="K107" s="18" t="s">
        <v>982</v>
      </c>
      <c r="L107" s="18" t="s">
        <v>978</v>
      </c>
      <c r="M107" s="18" t="s">
        <v>983</v>
      </c>
      <c r="N107" s="21"/>
      <c r="O107" s="21"/>
      <c r="P107" s="18"/>
      <c r="Q107" s="24" t="s">
        <v>37</v>
      </c>
      <c r="R107" s="18"/>
      <c r="S107" s="18" t="str">
        <f>HYPERLINK("imagens/SWITCH.png","Abrir imagem")</f>
        <v>Abrir imagem</v>
      </c>
    </row>
    <row r="108" spans="1:19" ht="66" hidden="1" customHeight="1" x14ac:dyDescent="0.3">
      <c r="A108" s="18"/>
      <c r="B108" s="18" t="s">
        <v>318</v>
      </c>
      <c r="C108" s="18" t="s">
        <v>415</v>
      </c>
      <c r="D108" s="18" t="s">
        <v>90</v>
      </c>
      <c r="E108" s="18" t="s">
        <v>90</v>
      </c>
      <c r="F108" s="18" t="s">
        <v>564</v>
      </c>
      <c r="G108" s="18" t="s">
        <v>565</v>
      </c>
      <c r="H108" s="18" t="s">
        <v>984</v>
      </c>
      <c r="I108" s="18" t="s">
        <v>117</v>
      </c>
      <c r="J108" s="18" t="s">
        <v>985</v>
      </c>
      <c r="K108" s="18" t="s">
        <v>986</v>
      </c>
      <c r="L108" s="18" t="s">
        <v>121</v>
      </c>
      <c r="M108" s="18" t="s">
        <v>317</v>
      </c>
      <c r="N108" s="21">
        <v>-8.3945650680353552</v>
      </c>
      <c r="O108" s="21">
        <v>-34.982196090911067</v>
      </c>
      <c r="P108" s="18" t="s">
        <v>987</v>
      </c>
      <c r="Q108" s="24" t="s">
        <v>37</v>
      </c>
      <c r="R108" s="18"/>
      <c r="S108" s="18" t="str">
        <f>HYPERLINK("imagens/CAM_062.jpg","Abrir imagem")</f>
        <v>Abrir imagem</v>
      </c>
    </row>
    <row r="109" spans="1:19" ht="66" hidden="1" customHeight="1" x14ac:dyDescent="0.3">
      <c r="A109" s="18"/>
      <c r="B109" s="18" t="s">
        <v>320</v>
      </c>
      <c r="C109" s="18" t="s">
        <v>415</v>
      </c>
      <c r="D109" s="18" t="s">
        <v>90</v>
      </c>
      <c r="E109" s="18" t="s">
        <v>90</v>
      </c>
      <c r="F109" s="18" t="s">
        <v>567</v>
      </c>
      <c r="G109" s="18" t="s">
        <v>568</v>
      </c>
      <c r="H109" s="18" t="s">
        <v>984</v>
      </c>
      <c r="I109" s="18" t="s">
        <v>117</v>
      </c>
      <c r="J109" s="18" t="s">
        <v>988</v>
      </c>
      <c r="K109" s="18" t="s">
        <v>989</v>
      </c>
      <c r="L109" s="18" t="s">
        <v>121</v>
      </c>
      <c r="M109" s="18" t="s">
        <v>319</v>
      </c>
      <c r="N109" s="21">
        <v>-8.394407671205915</v>
      </c>
      <c r="O109" s="21">
        <v>-34.982025512013379</v>
      </c>
      <c r="P109" s="18" t="s">
        <v>990</v>
      </c>
      <c r="Q109" s="24" t="s">
        <v>37</v>
      </c>
      <c r="R109" s="18"/>
      <c r="S109" s="18" t="str">
        <f>HYPERLINK("imagens/CAM_063.jpg","Abrir imagem")</f>
        <v>Abrir imagem</v>
      </c>
    </row>
    <row r="110" spans="1:19" ht="66" hidden="1" customHeight="1" x14ac:dyDescent="0.3">
      <c r="A110" s="18"/>
      <c r="B110" s="18" t="s">
        <v>322</v>
      </c>
      <c r="C110" s="18" t="s">
        <v>415</v>
      </c>
      <c r="D110" s="18" t="s">
        <v>90</v>
      </c>
      <c r="E110" s="18" t="s">
        <v>90</v>
      </c>
      <c r="F110" s="18" t="s">
        <v>570</v>
      </c>
      <c r="G110" s="18" t="s">
        <v>571</v>
      </c>
      <c r="H110" s="18" t="s">
        <v>984</v>
      </c>
      <c r="I110" s="18" t="s">
        <v>175</v>
      </c>
      <c r="J110" s="18" t="s">
        <v>991</v>
      </c>
      <c r="K110" s="18" t="s">
        <v>992</v>
      </c>
      <c r="L110" s="18" t="s">
        <v>121</v>
      </c>
      <c r="M110" s="18" t="s">
        <v>321</v>
      </c>
      <c r="N110" s="21">
        <v>-8.3949370210593433</v>
      </c>
      <c r="O110" s="21">
        <v>-34.980752686627639</v>
      </c>
      <c r="P110" s="18" t="s">
        <v>993</v>
      </c>
      <c r="Q110" s="24" t="s">
        <v>37</v>
      </c>
      <c r="R110" s="18"/>
      <c r="S110" s="18" t="str">
        <f>HYPERLINK("imagens/CAM_066.jpg","Abrir imagem")</f>
        <v>Abrir imagem</v>
      </c>
    </row>
    <row r="111" spans="1:19" ht="66" hidden="1" customHeight="1" x14ac:dyDescent="0.3">
      <c r="A111" s="18"/>
      <c r="B111" s="18" t="s">
        <v>325</v>
      </c>
      <c r="C111" s="18" t="s">
        <v>415</v>
      </c>
      <c r="D111" s="18" t="s">
        <v>90</v>
      </c>
      <c r="E111" s="18" t="s">
        <v>90</v>
      </c>
      <c r="F111" s="18" t="s">
        <v>570</v>
      </c>
      <c r="G111" s="18" t="s">
        <v>573</v>
      </c>
      <c r="H111" s="18" t="s">
        <v>984</v>
      </c>
      <c r="I111" s="18" t="s">
        <v>175</v>
      </c>
      <c r="J111" s="18" t="s">
        <v>994</v>
      </c>
      <c r="K111" s="18" t="s">
        <v>995</v>
      </c>
      <c r="L111" s="18" t="s">
        <v>121</v>
      </c>
      <c r="M111" s="18" t="s">
        <v>324</v>
      </c>
      <c r="N111" s="21">
        <v>-8.3950028939703607</v>
      </c>
      <c r="O111" s="21">
        <v>-34.981090074652599</v>
      </c>
      <c r="P111" s="18" t="s">
        <v>996</v>
      </c>
      <c r="Q111" s="24" t="s">
        <v>37</v>
      </c>
      <c r="R111" s="18"/>
      <c r="S111" s="18" t="str">
        <f>HYPERLINK("imagens/CAM_067.jpg","Abrir imagem")</f>
        <v>Abrir imagem</v>
      </c>
    </row>
    <row r="112" spans="1:19" ht="66" hidden="1" customHeight="1" x14ac:dyDescent="0.3">
      <c r="A112" s="18"/>
      <c r="B112" s="18" t="s">
        <v>327</v>
      </c>
      <c r="C112" s="18" t="s">
        <v>415</v>
      </c>
      <c r="D112" s="18" t="s">
        <v>90</v>
      </c>
      <c r="E112" s="18" t="s">
        <v>90</v>
      </c>
      <c r="F112" s="18" t="s">
        <v>575</v>
      </c>
      <c r="G112" s="18" t="s">
        <v>576</v>
      </c>
      <c r="H112" s="18" t="s">
        <v>984</v>
      </c>
      <c r="I112" s="18" t="s">
        <v>175</v>
      </c>
      <c r="J112" s="18" t="s">
        <v>997</v>
      </c>
      <c r="K112" s="18" t="s">
        <v>998</v>
      </c>
      <c r="L112" s="18" t="s">
        <v>121</v>
      </c>
      <c r="M112" s="18" t="s">
        <v>326</v>
      </c>
      <c r="N112" s="21">
        <v>-8.3950976463799911</v>
      </c>
      <c r="O112" s="21">
        <v>-34.981080833933639</v>
      </c>
      <c r="P112" s="18" t="s">
        <v>999</v>
      </c>
      <c r="Q112" s="24" t="s">
        <v>37</v>
      </c>
      <c r="R112" s="18"/>
      <c r="S112" s="18" t="str">
        <f>HYPERLINK("imagens/CAM_068.jpg","Abrir imagem")</f>
        <v>Abrir imagem</v>
      </c>
    </row>
    <row r="113" spans="1:19" ht="66" hidden="1" customHeight="1" x14ac:dyDescent="0.3">
      <c r="A113" s="19"/>
      <c r="B113" s="19" t="s">
        <v>329</v>
      </c>
      <c r="C113" s="19" t="s">
        <v>415</v>
      </c>
      <c r="D113" s="19" t="s">
        <v>90</v>
      </c>
      <c r="E113" s="19" t="s">
        <v>90</v>
      </c>
      <c r="F113" s="19" t="s">
        <v>575</v>
      </c>
      <c r="G113" s="19" t="s">
        <v>578</v>
      </c>
      <c r="H113" s="19" t="s">
        <v>984</v>
      </c>
      <c r="I113" s="19" t="s">
        <v>175</v>
      </c>
      <c r="J113" s="19" t="s">
        <v>1000</v>
      </c>
      <c r="K113" s="19" t="s">
        <v>1001</v>
      </c>
      <c r="L113" s="19" t="s">
        <v>121</v>
      </c>
      <c r="M113" s="19" t="s">
        <v>328</v>
      </c>
      <c r="N113" s="22">
        <v>-8.3950733933580413</v>
      </c>
      <c r="O113" s="22">
        <v>-34.980744707283193</v>
      </c>
      <c r="P113" s="19" t="s">
        <v>1002</v>
      </c>
      <c r="Q113" s="25" t="s">
        <v>37</v>
      </c>
      <c r="R113" s="19"/>
      <c r="S113" s="19" t="str">
        <f>HYPERLINK("imagens/CAM_069.jpg","Abrir imagem")</f>
        <v>Abrir imagem</v>
      </c>
    </row>
  </sheetData>
  <mergeCells count="2">
    <mergeCell ref="A1:S1"/>
    <mergeCell ref="A2:S2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0"/>
  <sheetViews>
    <sheetView showGridLines="0" topLeftCell="A7" workbookViewId="0">
      <selection activeCell="A2" sqref="A2:V2"/>
    </sheetView>
  </sheetViews>
  <sheetFormatPr defaultRowHeight="14.4" x14ac:dyDescent="0.3"/>
  <cols>
    <col min="1" max="12" width="11" customWidth="1"/>
    <col min="14" max="14" width="30" customWidth="1"/>
    <col min="15" max="15" width="16" customWidth="1"/>
    <col min="16" max="16" width="22" customWidth="1"/>
    <col min="17" max="17" width="17" customWidth="1"/>
    <col min="18" max="19" width="14" customWidth="1"/>
    <col min="20" max="20" width="42" customWidth="1"/>
    <col min="21" max="21" width="15" customWidth="1"/>
  </cols>
  <sheetData>
    <row r="1" spans="1:22" ht="25.05" customHeight="1" x14ac:dyDescent="0.4">
      <c r="A1" s="36" t="s">
        <v>1003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25.05" customHeight="1" x14ac:dyDescent="0.3">
      <c r="A2" s="35" t="s">
        <v>1004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4" spans="1:22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N4" s="26" t="s">
        <v>36</v>
      </c>
      <c r="O4" s="26" t="s">
        <v>331</v>
      </c>
      <c r="P4" s="26" t="s">
        <v>332</v>
      </c>
      <c r="Q4" s="26" t="s">
        <v>333</v>
      </c>
      <c r="R4" s="26" t="s">
        <v>646</v>
      </c>
      <c r="S4" s="26" t="s">
        <v>647</v>
      </c>
      <c r="T4" s="26" t="s">
        <v>648</v>
      </c>
      <c r="U4" s="26" t="s">
        <v>1005</v>
      </c>
    </row>
    <row r="5" spans="1:22" ht="24" customHeight="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N5" s="17" t="s">
        <v>183</v>
      </c>
      <c r="O5" s="17" t="s">
        <v>415</v>
      </c>
      <c r="P5" s="17" t="s">
        <v>419</v>
      </c>
      <c r="Q5" s="17" t="s">
        <v>420</v>
      </c>
      <c r="R5" s="20">
        <v>-8.3949916745778879</v>
      </c>
      <c r="S5" s="20">
        <v>-34.980038746594637</v>
      </c>
      <c r="T5" s="17" t="s">
        <v>775</v>
      </c>
      <c r="U5" s="17" t="str">
        <f>HYPERLINK("imagens/CAM_001.jpg","Abrir imagem")</f>
        <v>Abrir imagem</v>
      </c>
    </row>
    <row r="6" spans="1:22" ht="24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N6" s="18" t="s">
        <v>187</v>
      </c>
      <c r="O6" s="18" t="s">
        <v>415</v>
      </c>
      <c r="P6" s="18" t="s">
        <v>419</v>
      </c>
      <c r="Q6" s="18" t="s">
        <v>422</v>
      </c>
      <c r="R6" s="21">
        <v>-8.3950224133400262</v>
      </c>
      <c r="S6" s="21">
        <v>-34.980059773807348</v>
      </c>
      <c r="T6" s="18" t="s">
        <v>778</v>
      </c>
      <c r="U6" s="18" t="str">
        <f>HYPERLINK("imagens/CAM_002.jpg","Abrir imagem")</f>
        <v>Abrir imagem</v>
      </c>
    </row>
    <row r="7" spans="1:22" ht="24" customHeight="1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N7" s="18" t="s">
        <v>189</v>
      </c>
      <c r="O7" s="18" t="s">
        <v>415</v>
      </c>
      <c r="P7" s="18" t="s">
        <v>419</v>
      </c>
      <c r="Q7" s="18" t="s">
        <v>424</v>
      </c>
      <c r="R7" s="21">
        <v>-8.3949672361192693</v>
      </c>
      <c r="S7" s="21">
        <v>-34.980081845068369</v>
      </c>
      <c r="T7" s="18" t="s">
        <v>781</v>
      </c>
      <c r="U7" s="18" t="str">
        <f>HYPERLINK("imagens/CAM_003.jpg","Abrir imagem")</f>
        <v>Abrir imagem</v>
      </c>
    </row>
    <row r="8" spans="1:22" ht="24" customHeight="1" x14ac:dyDescent="0.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N8" s="18" t="s">
        <v>191</v>
      </c>
      <c r="O8" s="18" t="s">
        <v>415</v>
      </c>
      <c r="P8" s="18" t="s">
        <v>426</v>
      </c>
      <c r="Q8" s="18" t="s">
        <v>427</v>
      </c>
      <c r="R8" s="21">
        <v>-8.3951250895222973</v>
      </c>
      <c r="S8" s="21">
        <v>-34.980654675613387</v>
      </c>
      <c r="T8" s="18" t="s">
        <v>784</v>
      </c>
      <c r="U8" s="18" t="str">
        <f>HYPERLINK("imagens/CAM_004.jpg","Abrir imagem")</f>
        <v>Abrir imagem</v>
      </c>
    </row>
    <row r="9" spans="1:22" ht="24" customHeight="1" x14ac:dyDescent="0.3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N9" s="18" t="s">
        <v>193</v>
      </c>
      <c r="O9" s="18" t="s">
        <v>415</v>
      </c>
      <c r="P9" s="18" t="s">
        <v>426</v>
      </c>
      <c r="Q9" s="18" t="s">
        <v>429</v>
      </c>
      <c r="R9" s="21">
        <v>-8.3951279266786738</v>
      </c>
      <c r="S9" s="21">
        <v>-34.980640428561259</v>
      </c>
      <c r="T9" s="18" t="s">
        <v>787</v>
      </c>
      <c r="U9" s="18" t="str">
        <f>HYPERLINK("imagens/CAM_005.jpg","Abrir imagem")</f>
        <v>Abrir imagem</v>
      </c>
    </row>
    <row r="10" spans="1:22" ht="24" customHeight="1" x14ac:dyDescent="0.3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N10" s="18" t="s">
        <v>195</v>
      </c>
      <c r="O10" s="18" t="s">
        <v>415</v>
      </c>
      <c r="P10" s="18" t="s">
        <v>426</v>
      </c>
      <c r="Q10" s="18" t="s">
        <v>431</v>
      </c>
      <c r="R10" s="21">
        <v>-8.3951883275623729</v>
      </c>
      <c r="S10" s="21">
        <v>-34.98109996612019</v>
      </c>
      <c r="T10" s="18" t="s">
        <v>790</v>
      </c>
      <c r="U10" s="18" t="str">
        <f>HYPERLINK("imagens/CAM_006.jpg","Abrir imagem")</f>
        <v>Abrir imagem</v>
      </c>
    </row>
    <row r="11" spans="1:22" ht="24" customHeight="1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N11" s="18" t="s">
        <v>198</v>
      </c>
      <c r="O11" s="18" t="s">
        <v>415</v>
      </c>
      <c r="P11" s="18" t="s">
        <v>426</v>
      </c>
      <c r="Q11" s="18" t="s">
        <v>433</v>
      </c>
      <c r="R11" s="21">
        <v>-8.3951864718952063</v>
      </c>
      <c r="S11" s="21">
        <v>-34.981114503632902</v>
      </c>
      <c r="T11" s="18" t="s">
        <v>793</v>
      </c>
      <c r="U11" s="18" t="str">
        <f>HYPERLINK("imagens/CAM_007.jpg","Abrir imagem")</f>
        <v>Abrir imagem</v>
      </c>
    </row>
    <row r="12" spans="1:22" ht="24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N12" s="18" t="s">
        <v>200</v>
      </c>
      <c r="O12" s="18" t="s">
        <v>415</v>
      </c>
      <c r="P12" s="18" t="s">
        <v>426</v>
      </c>
      <c r="Q12" s="18" t="s">
        <v>435</v>
      </c>
      <c r="R12" s="21">
        <v>-8.3952771324479993</v>
      </c>
      <c r="S12" s="21">
        <v>-34.981703980097762</v>
      </c>
      <c r="T12" s="18" t="s">
        <v>796</v>
      </c>
      <c r="U12" s="18" t="str">
        <f>HYPERLINK("imagens/CAM_008.jpg","Abrir imagem")</f>
        <v>Abrir imagem</v>
      </c>
    </row>
    <row r="13" spans="1:22" ht="24" customHeight="1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N13" s="18" t="s">
        <v>202</v>
      </c>
      <c r="O13" s="18" t="s">
        <v>415</v>
      </c>
      <c r="P13" s="18" t="s">
        <v>426</v>
      </c>
      <c r="Q13" s="18" t="s">
        <v>437</v>
      </c>
      <c r="R13" s="21">
        <v>-8.3952778472092646</v>
      </c>
      <c r="S13" s="21">
        <v>-34.981717210951388</v>
      </c>
      <c r="T13" s="18" t="s">
        <v>799</v>
      </c>
      <c r="U13" s="18" t="str">
        <f>HYPERLINK("imagens/CAM_009.jpg","Abrir imagem")</f>
        <v>Abrir imagem</v>
      </c>
    </row>
    <row r="14" spans="1:22" ht="24" customHeight="1" x14ac:dyDescent="0.3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N14" s="18" t="s">
        <v>204</v>
      </c>
      <c r="O14" s="18" t="s">
        <v>415</v>
      </c>
      <c r="P14" s="18" t="s">
        <v>426</v>
      </c>
      <c r="Q14" s="18" t="s">
        <v>439</v>
      </c>
      <c r="R14" s="21">
        <v>-8.3954510462498853</v>
      </c>
      <c r="S14" s="21">
        <v>-34.982351093767463</v>
      </c>
      <c r="T14" s="18" t="s">
        <v>802</v>
      </c>
      <c r="U14" s="18" t="str">
        <f>HYPERLINK("imagens/CAM_010.jpg","Abrir imagem")</f>
        <v>Abrir imagem</v>
      </c>
    </row>
    <row r="15" spans="1:22" ht="24" customHeight="1" x14ac:dyDescent="0.3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18" t="s">
        <v>206</v>
      </c>
      <c r="O15" s="18" t="s">
        <v>415</v>
      </c>
      <c r="P15" s="18" t="s">
        <v>426</v>
      </c>
      <c r="Q15" s="18" t="s">
        <v>441</v>
      </c>
      <c r="R15" s="21">
        <v>-8.3954556577549919</v>
      </c>
      <c r="S15" s="21">
        <v>-34.982404085350232</v>
      </c>
      <c r="T15" s="18" t="s">
        <v>805</v>
      </c>
      <c r="U15" s="18" t="str">
        <f>HYPERLINK("imagens/CAM_011.jpg","Abrir imagem")</f>
        <v>Abrir imagem</v>
      </c>
    </row>
    <row r="16" spans="1:22" ht="24" customHeight="1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18" t="s">
        <v>209</v>
      </c>
      <c r="O16" s="18" t="s">
        <v>415</v>
      </c>
      <c r="P16" s="18" t="s">
        <v>426</v>
      </c>
      <c r="Q16" s="18" t="s">
        <v>443</v>
      </c>
      <c r="R16" s="21">
        <v>-8.3955100187334981</v>
      </c>
      <c r="S16" s="21">
        <v>-34.982717653350363</v>
      </c>
      <c r="T16" s="18" t="s">
        <v>808</v>
      </c>
      <c r="U16" s="18" t="str">
        <f>HYPERLINK("imagens/CAM_012.jpg","Abrir imagem")</f>
        <v>Abrir imagem</v>
      </c>
    </row>
    <row r="17" spans="1:21" ht="24" customHeight="1" x14ac:dyDescent="0.3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N17" s="18" t="s">
        <v>212</v>
      </c>
      <c r="O17" s="18" t="s">
        <v>415</v>
      </c>
      <c r="P17" s="18" t="s">
        <v>445</v>
      </c>
      <c r="Q17" s="18" t="s">
        <v>446</v>
      </c>
      <c r="R17" s="21">
        <v>-8.3955171495615151</v>
      </c>
      <c r="S17" s="21">
        <v>-34.982777408211113</v>
      </c>
      <c r="T17" s="18" t="s">
        <v>811</v>
      </c>
      <c r="U17" s="18" t="str">
        <f>HYPERLINK("imagens/CAM_013.jpg","Abrir imagem")</f>
        <v>Abrir imagem</v>
      </c>
    </row>
    <row r="18" spans="1:21" ht="24" customHeight="1" x14ac:dyDescent="0.3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N18" s="18" t="s">
        <v>214</v>
      </c>
      <c r="O18" s="18" t="s">
        <v>415</v>
      </c>
      <c r="P18" s="18" t="s">
        <v>448</v>
      </c>
      <c r="Q18" s="18" t="s">
        <v>449</v>
      </c>
      <c r="R18" s="21">
        <v>-8.3948453463092036</v>
      </c>
      <c r="S18" s="21">
        <v>-34.982791246744931</v>
      </c>
      <c r="T18" s="18" t="s">
        <v>814</v>
      </c>
      <c r="U18" s="18" t="str">
        <f>HYPERLINK("imagens/CAM_014.jpg","Abrir imagem")</f>
        <v>Abrir imagem</v>
      </c>
    </row>
    <row r="19" spans="1:21" ht="24" customHeight="1" x14ac:dyDescent="0.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N19" s="18" t="s">
        <v>216</v>
      </c>
      <c r="O19" s="18" t="s">
        <v>415</v>
      </c>
      <c r="P19" s="18" t="s">
        <v>448</v>
      </c>
      <c r="Q19" s="18" t="s">
        <v>451</v>
      </c>
      <c r="R19" s="21">
        <v>-8.3947787222185699</v>
      </c>
      <c r="S19" s="21">
        <v>-34.982789566687281</v>
      </c>
      <c r="T19" s="18" t="s">
        <v>817</v>
      </c>
      <c r="U19" s="18" t="str">
        <f>HYPERLINK("imagens/CAM_015.jpg","Abrir imagem")</f>
        <v>Abrir imagem</v>
      </c>
    </row>
    <row r="20" spans="1:21" ht="24" customHeight="1" x14ac:dyDescent="0.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N20" s="18" t="s">
        <v>218</v>
      </c>
      <c r="O20" s="18" t="s">
        <v>415</v>
      </c>
      <c r="P20" s="18" t="s">
        <v>448</v>
      </c>
      <c r="Q20" s="18" t="s">
        <v>453</v>
      </c>
      <c r="R20" s="21">
        <v>-8.3943066252891754</v>
      </c>
      <c r="S20" s="21">
        <v>-34.982818480377617</v>
      </c>
      <c r="T20" s="18" t="s">
        <v>820</v>
      </c>
      <c r="U20" s="18" t="str">
        <f>HYPERLINK("imagens/CAM_016.jpg","Abrir imagem")</f>
        <v>Abrir imagem</v>
      </c>
    </row>
    <row r="21" spans="1:21" ht="24" customHeight="1" x14ac:dyDescent="0.3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N21" s="18" t="s">
        <v>220</v>
      </c>
      <c r="O21" s="18" t="s">
        <v>415</v>
      </c>
      <c r="P21" s="18" t="s">
        <v>448</v>
      </c>
      <c r="Q21" s="18" t="s">
        <v>455</v>
      </c>
      <c r="R21" s="21">
        <v>-8.3942292164787151</v>
      </c>
      <c r="S21" s="21">
        <v>-34.982810173265158</v>
      </c>
      <c r="T21" s="18" t="s">
        <v>823</v>
      </c>
      <c r="U21" s="18" t="str">
        <f>HYPERLINK("imagens/CAM_017.jpg","Abrir imagem")</f>
        <v>Abrir imagem</v>
      </c>
    </row>
    <row r="22" spans="1:21" ht="24" customHeight="1" x14ac:dyDescent="0.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N22" s="18" t="s">
        <v>222</v>
      </c>
      <c r="O22" s="18" t="s">
        <v>415</v>
      </c>
      <c r="P22" s="18" t="s">
        <v>448</v>
      </c>
      <c r="Q22" s="18" t="s">
        <v>457</v>
      </c>
      <c r="R22" s="21">
        <v>-8.3936196776388901</v>
      </c>
      <c r="S22" s="21">
        <v>-34.982891501492887</v>
      </c>
      <c r="T22" s="18" t="s">
        <v>826</v>
      </c>
      <c r="U22" s="18" t="str">
        <f>HYPERLINK("imagens/CAM_018.jpg","Abrir imagem")</f>
        <v>Abrir imagem</v>
      </c>
    </row>
    <row r="23" spans="1:21" ht="24" customHeight="1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N23" s="18" t="s">
        <v>227</v>
      </c>
      <c r="O23" s="18" t="s">
        <v>415</v>
      </c>
      <c r="P23" s="18" t="s">
        <v>448</v>
      </c>
      <c r="Q23" s="18" t="s">
        <v>459</v>
      </c>
      <c r="R23" s="21">
        <v>-8.3935679193679196</v>
      </c>
      <c r="S23" s="21">
        <v>-34.982893802807382</v>
      </c>
      <c r="T23" s="18" t="s">
        <v>829</v>
      </c>
      <c r="U23" s="18" t="str">
        <f>HYPERLINK("imagens/CAM_019.jpg","Abrir imagem")</f>
        <v>Abrir imagem</v>
      </c>
    </row>
    <row r="24" spans="1:21" ht="24" customHeight="1" x14ac:dyDescent="0.3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N24" s="18" t="s">
        <v>229</v>
      </c>
      <c r="O24" s="18" t="s">
        <v>415</v>
      </c>
      <c r="P24" s="18" t="s">
        <v>461</v>
      </c>
      <c r="Q24" s="18" t="s">
        <v>462</v>
      </c>
      <c r="R24" s="21">
        <v>-8.3930965780131732</v>
      </c>
      <c r="S24" s="21">
        <v>-34.982905102068869</v>
      </c>
      <c r="T24" s="18" t="s">
        <v>832</v>
      </c>
      <c r="U24" s="18" t="str">
        <f>HYPERLINK("imagens/CAM_020.jpg","Abrir imagem")</f>
        <v>Abrir imagem</v>
      </c>
    </row>
    <row r="25" spans="1:21" ht="24" customHeigh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N25" s="18" t="s">
        <v>231</v>
      </c>
      <c r="O25" s="18" t="s">
        <v>415</v>
      </c>
      <c r="P25" s="18" t="s">
        <v>461</v>
      </c>
      <c r="Q25" s="18" t="s">
        <v>464</v>
      </c>
      <c r="R25" s="21">
        <v>-8.3930682289346521</v>
      </c>
      <c r="S25" s="21">
        <v>-34.982907232610543</v>
      </c>
      <c r="T25" s="18" t="s">
        <v>835</v>
      </c>
      <c r="U25" s="18" t="str">
        <f>HYPERLINK("imagens/CAM_021.jpg","Abrir imagem")</f>
        <v>Abrir imagem</v>
      </c>
    </row>
    <row r="26" spans="1:21" ht="24" customHeight="1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N26" s="18" t="s">
        <v>233</v>
      </c>
      <c r="O26" s="18" t="s">
        <v>415</v>
      </c>
      <c r="P26" s="18" t="s">
        <v>466</v>
      </c>
      <c r="Q26" s="18" t="s">
        <v>467</v>
      </c>
      <c r="R26" s="21">
        <v>-8.3930597707788337</v>
      </c>
      <c r="S26" s="21">
        <v>-34.98254222230981</v>
      </c>
      <c r="T26" s="18" t="s">
        <v>838</v>
      </c>
      <c r="U26" s="18" t="str">
        <f>HYPERLINK("imagens/CAM_022.jpg","Abrir imagem")</f>
        <v>Abrir imagem</v>
      </c>
    </row>
    <row r="27" spans="1:21" ht="24" customHeight="1" x14ac:dyDescent="0.3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N27" s="18" t="s">
        <v>235</v>
      </c>
      <c r="O27" s="18" t="s">
        <v>415</v>
      </c>
      <c r="P27" s="18" t="s">
        <v>466</v>
      </c>
      <c r="Q27" s="18" t="s">
        <v>469</v>
      </c>
      <c r="R27" s="21">
        <v>-8.393061182253188</v>
      </c>
      <c r="S27" s="21">
        <v>-34.982509461230819</v>
      </c>
      <c r="T27" s="18" t="s">
        <v>841</v>
      </c>
      <c r="U27" s="18" t="str">
        <f>HYPERLINK("imagens/CAM_023.jpg","Abrir imagem")</f>
        <v>Abrir imagem</v>
      </c>
    </row>
    <row r="28" spans="1:21" ht="24" customHeigh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N28" s="18" t="s">
        <v>237</v>
      </c>
      <c r="O28" s="18" t="s">
        <v>415</v>
      </c>
      <c r="P28" s="18" t="s">
        <v>466</v>
      </c>
      <c r="Q28" s="18" t="s">
        <v>471</v>
      </c>
      <c r="R28" s="21">
        <v>-8.3930425108593791</v>
      </c>
      <c r="S28" s="21">
        <v>-34.981932977825203</v>
      </c>
      <c r="T28" s="18" t="s">
        <v>844</v>
      </c>
      <c r="U28" s="18" t="str">
        <f>HYPERLINK("imagens/CAM_024.jpg","Abrir imagem")</f>
        <v>Abrir imagem</v>
      </c>
    </row>
    <row r="29" spans="1:21" ht="24" customHeight="1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N29" s="18" t="s">
        <v>240</v>
      </c>
      <c r="O29" s="18" t="s">
        <v>415</v>
      </c>
      <c r="P29" s="18" t="s">
        <v>466</v>
      </c>
      <c r="Q29" s="18" t="s">
        <v>473</v>
      </c>
      <c r="R29" s="21">
        <v>-8.3930304775786606</v>
      </c>
      <c r="S29" s="21">
        <v>-34.981856584745763</v>
      </c>
      <c r="T29" s="18" t="s">
        <v>847</v>
      </c>
      <c r="U29" s="18" t="str">
        <f>HYPERLINK("imagens/CAM_025.jpg","Abrir imagem")</f>
        <v>Abrir imagem</v>
      </c>
    </row>
    <row r="30" spans="1:21" ht="24" customHeight="1" x14ac:dyDescent="0.3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N30" s="18" t="s">
        <v>242</v>
      </c>
      <c r="O30" s="18" t="s">
        <v>415</v>
      </c>
      <c r="P30" s="18" t="s">
        <v>466</v>
      </c>
      <c r="Q30" s="18" t="s">
        <v>475</v>
      </c>
      <c r="R30" s="21">
        <v>-8.3929513234271571</v>
      </c>
      <c r="S30" s="21">
        <v>-34.981281471017972</v>
      </c>
      <c r="T30" s="18" t="s">
        <v>850</v>
      </c>
      <c r="U30" s="18" t="str">
        <f>HYPERLINK("imagens/CAM_026.jpg","Abrir imagem")</f>
        <v>Abrir imagem</v>
      </c>
    </row>
    <row r="31" spans="1:21" ht="24" customHeight="1" x14ac:dyDescent="0.3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N31" s="18" t="s">
        <v>244</v>
      </c>
      <c r="O31" s="18" t="s">
        <v>415</v>
      </c>
      <c r="P31" s="18" t="s">
        <v>466</v>
      </c>
      <c r="Q31" s="18" t="s">
        <v>477</v>
      </c>
      <c r="R31" s="21">
        <v>-8.3929502679720454</v>
      </c>
      <c r="S31" s="21">
        <v>-34.981262221182341</v>
      </c>
      <c r="T31" s="18" t="s">
        <v>853</v>
      </c>
      <c r="U31" s="18" t="str">
        <f>HYPERLINK("imagens/CAM_027.jpg","Abrir imagem")</f>
        <v>Abrir imagem</v>
      </c>
    </row>
    <row r="32" spans="1:21" ht="24" customHeight="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N32" s="18" t="s">
        <v>246</v>
      </c>
      <c r="O32" s="18" t="s">
        <v>415</v>
      </c>
      <c r="P32" s="18" t="s">
        <v>466</v>
      </c>
      <c r="Q32" s="18" t="s">
        <v>479</v>
      </c>
      <c r="R32" s="21">
        <v>-8.3929353234619875</v>
      </c>
      <c r="S32" s="21">
        <v>-34.980692892271463</v>
      </c>
      <c r="T32" s="18" t="s">
        <v>856</v>
      </c>
      <c r="U32" s="18" t="str">
        <f>HYPERLINK("imagens/CAM_028.jpg","Abrir imagem")</f>
        <v>Abrir imagem</v>
      </c>
    </row>
    <row r="33" spans="1:21" ht="24" customHeight="1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N33" s="18" t="s">
        <v>248</v>
      </c>
      <c r="O33" s="18" t="s">
        <v>415</v>
      </c>
      <c r="P33" s="18" t="s">
        <v>466</v>
      </c>
      <c r="Q33" s="18" t="s">
        <v>481</v>
      </c>
      <c r="R33" s="21">
        <v>-8.3929331679738439</v>
      </c>
      <c r="S33" s="21">
        <v>-34.98067550009899</v>
      </c>
      <c r="T33" s="18" t="s">
        <v>859</v>
      </c>
      <c r="U33" s="18" t="str">
        <f>HYPERLINK("imagens/CAM_029.jpg","Abrir imagem")</f>
        <v>Abrir imagem</v>
      </c>
    </row>
    <row r="34" spans="1:21" ht="24" customHeight="1" x14ac:dyDescent="0.3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N34" s="18" t="s">
        <v>250</v>
      </c>
      <c r="O34" s="18" t="s">
        <v>415</v>
      </c>
      <c r="P34" s="18" t="s">
        <v>461</v>
      </c>
      <c r="Q34" s="18" t="s">
        <v>483</v>
      </c>
      <c r="R34" s="21">
        <v>-8.39292178708134</v>
      </c>
      <c r="S34" s="21">
        <v>-34.980162662387123</v>
      </c>
      <c r="T34" s="18" t="s">
        <v>862</v>
      </c>
      <c r="U34" s="18" t="str">
        <f>HYPERLINK("imagens/CAM_030.jpg","Abrir imagem")</f>
        <v>Abrir imagem</v>
      </c>
    </row>
    <row r="35" spans="1:21" ht="24" customHeight="1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N35" s="18" t="s">
        <v>253</v>
      </c>
      <c r="O35" s="18" t="s">
        <v>415</v>
      </c>
      <c r="P35" s="18" t="s">
        <v>461</v>
      </c>
      <c r="Q35" s="18" t="s">
        <v>485</v>
      </c>
      <c r="R35" s="21">
        <v>-8.3929737348104059</v>
      </c>
      <c r="S35" s="21">
        <v>-34.98014368968758</v>
      </c>
      <c r="T35" s="18" t="s">
        <v>865</v>
      </c>
      <c r="U35" s="18" t="str">
        <f>HYPERLINK("imagens/CAM_031.jpg","Abrir imagem")</f>
        <v>Abrir imagem</v>
      </c>
    </row>
    <row r="36" spans="1:21" ht="24" customHeight="1" x14ac:dyDescent="0.3">
      <c r="N36" s="18" t="s">
        <v>255</v>
      </c>
      <c r="O36" s="18" t="s">
        <v>415</v>
      </c>
      <c r="P36" s="18" t="s">
        <v>487</v>
      </c>
      <c r="Q36" s="18" t="s">
        <v>488</v>
      </c>
      <c r="R36" s="21">
        <v>-8.3932632816496735</v>
      </c>
      <c r="S36" s="21">
        <v>-34.980138822701761</v>
      </c>
      <c r="T36" s="18" t="s">
        <v>868</v>
      </c>
      <c r="U36" s="18" t="str">
        <f>HYPERLINK("imagens/CAM_032.jpg","Abrir imagem")</f>
        <v>Abrir imagem</v>
      </c>
    </row>
    <row r="37" spans="1:21" ht="24" customHeight="1" x14ac:dyDescent="0.3">
      <c r="N37" s="18" t="s">
        <v>257</v>
      </c>
      <c r="O37" s="18" t="s">
        <v>415</v>
      </c>
      <c r="P37" s="18" t="s">
        <v>487</v>
      </c>
      <c r="Q37" s="18" t="s">
        <v>490</v>
      </c>
      <c r="R37" s="21">
        <v>-8.3933020300716965</v>
      </c>
      <c r="S37" s="21">
        <v>-34.980133678187713</v>
      </c>
      <c r="T37" s="18" t="s">
        <v>871</v>
      </c>
      <c r="U37" s="18" t="str">
        <f>HYPERLINK("imagens/CAM_033.jpg","Abrir imagem")</f>
        <v>Abrir imagem</v>
      </c>
    </row>
    <row r="38" spans="1:21" ht="24" customHeight="1" x14ac:dyDescent="0.3">
      <c r="N38" s="18" t="s">
        <v>259</v>
      </c>
      <c r="O38" s="18" t="s">
        <v>415</v>
      </c>
      <c r="P38" s="18" t="s">
        <v>487</v>
      </c>
      <c r="Q38" s="18" t="s">
        <v>492</v>
      </c>
      <c r="R38" s="21">
        <v>-8.3940651362297309</v>
      </c>
      <c r="S38" s="21">
        <v>-34.980104368209609</v>
      </c>
      <c r="T38" s="18" t="s">
        <v>874</v>
      </c>
      <c r="U38" s="18" t="str">
        <f>HYPERLINK("imagens/CAM_034.jpg","Abrir imagem")</f>
        <v>Abrir imagem</v>
      </c>
    </row>
    <row r="39" spans="1:21" ht="24" customHeight="1" x14ac:dyDescent="0.3">
      <c r="N39" s="18" t="s">
        <v>261</v>
      </c>
      <c r="O39" s="18" t="s">
        <v>415</v>
      </c>
      <c r="P39" s="18" t="s">
        <v>487</v>
      </c>
      <c r="Q39" s="18" t="s">
        <v>494</v>
      </c>
      <c r="R39" s="21">
        <v>-8.3941019658437028</v>
      </c>
      <c r="S39" s="21">
        <v>-34.98009800665028</v>
      </c>
      <c r="T39" s="18" t="s">
        <v>877</v>
      </c>
      <c r="U39" s="18" t="str">
        <f>HYPERLINK("imagens/CAM_035.jpg","Abrir imagem")</f>
        <v>Abrir imagem</v>
      </c>
    </row>
    <row r="40" spans="1:21" ht="24" customHeight="1" x14ac:dyDescent="0.3">
      <c r="N40" s="18" t="s">
        <v>263</v>
      </c>
      <c r="O40" s="18" t="s">
        <v>415</v>
      </c>
      <c r="P40" s="18" t="s">
        <v>487</v>
      </c>
      <c r="Q40" s="18" t="s">
        <v>496</v>
      </c>
      <c r="R40" s="21">
        <v>-8.394515943611621</v>
      </c>
      <c r="S40" s="21">
        <v>-34.980071718796289</v>
      </c>
      <c r="T40" s="18" t="s">
        <v>880</v>
      </c>
      <c r="U40" s="18" t="str">
        <f>HYPERLINK("imagens/CAM_036.jpg","Abrir imagem")</f>
        <v>Abrir imagem</v>
      </c>
    </row>
    <row r="41" spans="1:21" ht="24" customHeight="1" x14ac:dyDescent="0.3">
      <c r="N41" s="18" t="s">
        <v>265</v>
      </c>
      <c r="O41" s="18" t="s">
        <v>415</v>
      </c>
      <c r="P41" s="18" t="s">
        <v>487</v>
      </c>
      <c r="Q41" s="18" t="s">
        <v>498</v>
      </c>
      <c r="R41" s="21">
        <v>-8.3945407097440334</v>
      </c>
      <c r="S41" s="21">
        <v>-34.980069349494677</v>
      </c>
      <c r="T41" s="18" t="s">
        <v>883</v>
      </c>
      <c r="U41" s="18" t="str">
        <f>HYPERLINK("imagens/CAM_037.jpg","Abrir imagem")</f>
        <v>Abrir imagem</v>
      </c>
    </row>
    <row r="42" spans="1:21" ht="24" customHeight="1" x14ac:dyDescent="0.3">
      <c r="N42" s="18" t="s">
        <v>267</v>
      </c>
      <c r="O42" s="18" t="s">
        <v>415</v>
      </c>
      <c r="P42" s="18" t="s">
        <v>500</v>
      </c>
      <c r="Q42" s="18" t="s">
        <v>501</v>
      </c>
      <c r="R42" s="21">
        <v>-8.39443627446032</v>
      </c>
      <c r="S42" s="21">
        <v>-34.980709097528347</v>
      </c>
      <c r="T42" s="18" t="s">
        <v>886</v>
      </c>
      <c r="U42" s="18" t="str">
        <f>HYPERLINK("imagens/CAM_038.jpg","Abrir imagem")</f>
        <v>Abrir imagem</v>
      </c>
    </row>
    <row r="43" spans="1:21" ht="24" customHeight="1" x14ac:dyDescent="0.3">
      <c r="N43" s="18" t="s">
        <v>269</v>
      </c>
      <c r="O43" s="18" t="s">
        <v>415</v>
      </c>
      <c r="P43" s="18" t="s">
        <v>503</v>
      </c>
      <c r="Q43" s="18" t="s">
        <v>504</v>
      </c>
      <c r="R43" s="21">
        <v>-8.3952257259797953</v>
      </c>
      <c r="S43" s="21">
        <v>-34.981375995343562</v>
      </c>
      <c r="T43" s="18" t="s">
        <v>889</v>
      </c>
      <c r="U43" s="18" t="str">
        <f>HYPERLINK("imagens/CAM_039.jpg","Abrir imagem")</f>
        <v>Abrir imagem</v>
      </c>
    </row>
    <row r="44" spans="1:21" ht="24" customHeight="1" x14ac:dyDescent="0.3">
      <c r="N44" s="18" t="s">
        <v>271</v>
      </c>
      <c r="O44" s="18" t="s">
        <v>415</v>
      </c>
      <c r="P44" s="18" t="s">
        <v>506</v>
      </c>
      <c r="Q44" s="18" t="s">
        <v>507</v>
      </c>
      <c r="R44" s="21">
        <v>-8.3951242518593272</v>
      </c>
      <c r="S44" s="21">
        <v>-34.98146750151291</v>
      </c>
      <c r="T44" s="18" t="s">
        <v>892</v>
      </c>
      <c r="U44" s="18" t="str">
        <f>HYPERLINK("imagens/CAM_040.jpg","Abrir imagem")</f>
        <v>Abrir imagem</v>
      </c>
    </row>
    <row r="45" spans="1:21" ht="24" customHeight="1" x14ac:dyDescent="0.3">
      <c r="N45" s="18" t="s">
        <v>273</v>
      </c>
      <c r="O45" s="18" t="s">
        <v>415</v>
      </c>
      <c r="P45" s="18" t="s">
        <v>509</v>
      </c>
      <c r="Q45" s="18" t="s">
        <v>510</v>
      </c>
      <c r="R45" s="21">
        <v>-8.3945652924509506</v>
      </c>
      <c r="S45" s="21">
        <v>-34.982174584058463</v>
      </c>
      <c r="T45" s="18" t="s">
        <v>895</v>
      </c>
      <c r="U45" s="18" t="str">
        <f>HYPERLINK("imagens/CAM_041.jpg","Abrir imagem")</f>
        <v>Abrir imagem</v>
      </c>
    </row>
    <row r="46" spans="1:21" ht="24" customHeight="1" x14ac:dyDescent="0.3">
      <c r="N46" s="18" t="s">
        <v>275</v>
      </c>
      <c r="O46" s="18" t="s">
        <v>415</v>
      </c>
      <c r="P46" s="18" t="s">
        <v>512</v>
      </c>
      <c r="Q46" s="18" t="s">
        <v>513</v>
      </c>
      <c r="R46" s="21">
        <v>-8.3941373016127709</v>
      </c>
      <c r="S46" s="21">
        <v>-34.982064002228363</v>
      </c>
      <c r="T46" s="18" t="s">
        <v>898</v>
      </c>
      <c r="U46" s="18" t="str">
        <f>HYPERLINK("imagens/CAM_042.jpg","Abrir imagem")</f>
        <v>Abrir imagem</v>
      </c>
    </row>
    <row r="47" spans="1:21" ht="24" customHeight="1" x14ac:dyDescent="0.3">
      <c r="N47" s="18" t="s">
        <v>277</v>
      </c>
      <c r="O47" s="18" t="s">
        <v>415</v>
      </c>
      <c r="P47" s="18" t="s">
        <v>515</v>
      </c>
      <c r="Q47" s="18" t="s">
        <v>516</v>
      </c>
      <c r="R47" s="21">
        <v>-8.3937335359618377</v>
      </c>
      <c r="S47" s="21">
        <v>-34.981474152548728</v>
      </c>
      <c r="T47" s="18" t="s">
        <v>901</v>
      </c>
      <c r="U47" s="18" t="str">
        <f>HYPERLINK("imagens/CAM_043.jpg","Abrir imagem")</f>
        <v>Abrir imagem</v>
      </c>
    </row>
    <row r="48" spans="1:21" ht="24" customHeight="1" x14ac:dyDescent="0.3">
      <c r="N48" s="18" t="s">
        <v>279</v>
      </c>
      <c r="O48" s="18" t="s">
        <v>415</v>
      </c>
      <c r="P48" s="18" t="s">
        <v>518</v>
      </c>
      <c r="Q48" s="18" t="s">
        <v>519</v>
      </c>
      <c r="R48" s="21">
        <v>-8.3929731782283366</v>
      </c>
      <c r="S48" s="21">
        <v>-34.980584194575627</v>
      </c>
      <c r="T48" s="18" t="s">
        <v>904</v>
      </c>
      <c r="U48" s="18" t="str">
        <f>HYPERLINK("imagens/CAM_044.jpg","Abrir imagem")</f>
        <v>Abrir imagem</v>
      </c>
    </row>
    <row r="49" spans="14:21" ht="24" customHeight="1" x14ac:dyDescent="0.3">
      <c r="N49" s="18" t="s">
        <v>281</v>
      </c>
      <c r="O49" s="18" t="s">
        <v>415</v>
      </c>
      <c r="P49" s="18" t="s">
        <v>521</v>
      </c>
      <c r="Q49" s="18" t="s">
        <v>522</v>
      </c>
      <c r="R49" s="21">
        <v>-8.3931596088308744</v>
      </c>
      <c r="S49" s="21">
        <v>-34.980617232727496</v>
      </c>
      <c r="T49" s="18" t="s">
        <v>907</v>
      </c>
      <c r="U49" s="18" t="str">
        <f>HYPERLINK("imagens/CAM_045.jpg","Abrir imagem")</f>
        <v>Abrir imagem</v>
      </c>
    </row>
    <row r="50" spans="14:21" ht="24" customHeight="1" x14ac:dyDescent="0.3">
      <c r="N50" s="18" t="s">
        <v>283</v>
      </c>
      <c r="O50" s="18" t="s">
        <v>415</v>
      </c>
      <c r="P50" s="18" t="s">
        <v>524</v>
      </c>
      <c r="Q50" s="18" t="s">
        <v>525</v>
      </c>
      <c r="R50" s="21">
        <v>-8.3929966994413086</v>
      </c>
      <c r="S50" s="21">
        <v>-34.980491167100958</v>
      </c>
      <c r="T50" s="18" t="s">
        <v>910</v>
      </c>
      <c r="U50" s="18" t="str">
        <f>HYPERLINK("imagens/CAM_046.jpg","Abrir imagem")</f>
        <v>Abrir imagem</v>
      </c>
    </row>
    <row r="51" spans="14:21" ht="24" customHeight="1" x14ac:dyDescent="0.3">
      <c r="N51" s="18" t="s">
        <v>285</v>
      </c>
      <c r="O51" s="18" t="s">
        <v>415</v>
      </c>
      <c r="P51" s="18" t="s">
        <v>527</v>
      </c>
      <c r="Q51" s="18" t="s">
        <v>528</v>
      </c>
      <c r="R51" s="21">
        <v>-8.3933548847088737</v>
      </c>
      <c r="S51" s="21">
        <v>-34.981367926594899</v>
      </c>
      <c r="T51" s="18" t="s">
        <v>913</v>
      </c>
      <c r="U51" s="18" t="str">
        <f>HYPERLINK("imagens/CAM_047.jpg","Abrir imagem")</f>
        <v>Abrir imagem</v>
      </c>
    </row>
    <row r="52" spans="14:21" ht="24" customHeight="1" x14ac:dyDescent="0.3">
      <c r="N52" s="18" t="s">
        <v>288</v>
      </c>
      <c r="O52" s="18" t="s">
        <v>415</v>
      </c>
      <c r="P52" s="18" t="s">
        <v>530</v>
      </c>
      <c r="Q52" s="18" t="s">
        <v>531</v>
      </c>
      <c r="R52" s="21">
        <v>-8.3933712382189807</v>
      </c>
      <c r="S52" s="21">
        <v>-34.98140494740467</v>
      </c>
      <c r="T52" s="18" t="s">
        <v>916</v>
      </c>
      <c r="U52" s="18" t="str">
        <f t="shared" ref="U52:U58" si="0">HYPERLINK("imagens/CAMERA.png","Abrir imagem")</f>
        <v>Abrir imagem</v>
      </c>
    </row>
    <row r="53" spans="14:21" ht="24" customHeight="1" x14ac:dyDescent="0.3">
      <c r="N53" s="18" t="s">
        <v>290</v>
      </c>
      <c r="O53" s="18" t="s">
        <v>415</v>
      </c>
      <c r="P53" s="18" t="s">
        <v>530</v>
      </c>
      <c r="Q53" s="18" t="s">
        <v>533</v>
      </c>
      <c r="R53" s="21">
        <v>-8.3926655478854357</v>
      </c>
      <c r="S53" s="21">
        <v>-34.981447374481149</v>
      </c>
      <c r="T53" s="18" t="s">
        <v>919</v>
      </c>
      <c r="U53" s="18" t="str">
        <f t="shared" si="0"/>
        <v>Abrir imagem</v>
      </c>
    </row>
    <row r="54" spans="14:21" ht="24" customHeight="1" x14ac:dyDescent="0.3">
      <c r="N54" s="18" t="s">
        <v>292</v>
      </c>
      <c r="O54" s="18" t="s">
        <v>415</v>
      </c>
      <c r="P54" s="18" t="s">
        <v>535</v>
      </c>
      <c r="Q54" s="18" t="s">
        <v>536</v>
      </c>
      <c r="R54" s="21">
        <v>-8.3925935512751035</v>
      </c>
      <c r="S54" s="21">
        <v>-34.981459377177679</v>
      </c>
      <c r="T54" s="18" t="s">
        <v>922</v>
      </c>
      <c r="U54" s="18" t="str">
        <f t="shared" si="0"/>
        <v>Abrir imagem</v>
      </c>
    </row>
    <row r="55" spans="14:21" ht="24" customHeight="1" x14ac:dyDescent="0.3">
      <c r="N55" s="18" t="s">
        <v>294</v>
      </c>
      <c r="O55" s="18" t="s">
        <v>415</v>
      </c>
      <c r="P55" s="18" t="s">
        <v>530</v>
      </c>
      <c r="Q55" s="18" t="s">
        <v>538</v>
      </c>
      <c r="R55" s="21">
        <v>-8.39262134663708</v>
      </c>
      <c r="S55" s="21">
        <v>-34.981392346032933</v>
      </c>
      <c r="T55" s="18" t="s">
        <v>925</v>
      </c>
      <c r="U55" s="18" t="str">
        <f t="shared" si="0"/>
        <v>Abrir imagem</v>
      </c>
    </row>
    <row r="56" spans="14:21" ht="24" customHeight="1" x14ac:dyDescent="0.3">
      <c r="N56" s="18" t="s">
        <v>296</v>
      </c>
      <c r="O56" s="18" t="s">
        <v>415</v>
      </c>
      <c r="P56" s="18" t="s">
        <v>530</v>
      </c>
      <c r="Q56" s="18" t="s">
        <v>540</v>
      </c>
      <c r="R56" s="21">
        <v>-8.392196777512515</v>
      </c>
      <c r="S56" s="21">
        <v>-34.972936547146091</v>
      </c>
      <c r="T56" s="18" t="s">
        <v>928</v>
      </c>
      <c r="U56" s="18" t="str">
        <f t="shared" si="0"/>
        <v>Abrir imagem</v>
      </c>
    </row>
    <row r="57" spans="14:21" ht="24" customHeight="1" x14ac:dyDescent="0.3">
      <c r="N57" s="18" t="s">
        <v>299</v>
      </c>
      <c r="O57" s="18" t="s">
        <v>415</v>
      </c>
      <c r="P57" s="18" t="s">
        <v>535</v>
      </c>
      <c r="Q57" s="18" t="s">
        <v>542</v>
      </c>
      <c r="R57" s="21">
        <v>-8.3922315056318197</v>
      </c>
      <c r="S57" s="21">
        <v>-34.972861371610698</v>
      </c>
      <c r="T57" s="18" t="s">
        <v>931</v>
      </c>
      <c r="U57" s="18" t="str">
        <f t="shared" si="0"/>
        <v>Abrir imagem</v>
      </c>
    </row>
    <row r="58" spans="14:21" ht="24" customHeight="1" x14ac:dyDescent="0.3">
      <c r="N58" s="18" t="s">
        <v>302</v>
      </c>
      <c r="O58" s="18" t="s">
        <v>415</v>
      </c>
      <c r="P58" s="18" t="s">
        <v>530</v>
      </c>
      <c r="Q58" s="18" t="s">
        <v>544</v>
      </c>
      <c r="R58" s="21">
        <v>-8.3921682215736073</v>
      </c>
      <c r="S58" s="21">
        <v>-34.972839175206772</v>
      </c>
      <c r="T58" s="18" t="s">
        <v>934</v>
      </c>
      <c r="U58" s="18" t="str">
        <f t="shared" si="0"/>
        <v>Abrir imagem</v>
      </c>
    </row>
    <row r="59" spans="14:21" ht="24" customHeight="1" x14ac:dyDescent="0.3">
      <c r="N59" s="18" t="s">
        <v>305</v>
      </c>
      <c r="O59" s="18" t="s">
        <v>415</v>
      </c>
      <c r="P59" s="18" t="s">
        <v>546</v>
      </c>
      <c r="Q59" s="18" t="s">
        <v>547</v>
      </c>
      <c r="R59" s="21">
        <v>-8.3939281949657119</v>
      </c>
      <c r="S59" s="21">
        <v>-34.981875311034862</v>
      </c>
      <c r="T59" s="18" t="s">
        <v>937</v>
      </c>
      <c r="U59" s="18" t="str">
        <f>HYPERLINK("imagens/CAM_055.jpg","Abrir imagem")</f>
        <v>Abrir imagem</v>
      </c>
    </row>
    <row r="60" spans="14:21" ht="24" customHeight="1" x14ac:dyDescent="0.3">
      <c r="N60" s="18" t="s">
        <v>308</v>
      </c>
      <c r="O60" s="18" t="s">
        <v>415</v>
      </c>
      <c r="P60" s="18" t="s">
        <v>549</v>
      </c>
      <c r="Q60" s="18" t="s">
        <v>550</v>
      </c>
      <c r="R60" s="21">
        <v>-8.3930395245864275</v>
      </c>
      <c r="S60" s="21">
        <v>-34.98058567722471</v>
      </c>
      <c r="T60" s="18" t="s">
        <v>940</v>
      </c>
      <c r="U60" s="18" t="str">
        <f>HYPERLINK("imagens/CAM_056.jpg","Abrir imagem")</f>
        <v>Abrir imagem</v>
      </c>
    </row>
    <row r="61" spans="14:21" ht="24" customHeight="1" x14ac:dyDescent="0.3">
      <c r="N61" s="18" t="s">
        <v>310</v>
      </c>
      <c r="O61" s="18" t="s">
        <v>415</v>
      </c>
      <c r="P61" s="18" t="s">
        <v>552</v>
      </c>
      <c r="Q61" s="18" t="s">
        <v>553</v>
      </c>
      <c r="R61" s="21">
        <v>-8.393863096691657</v>
      </c>
      <c r="S61" s="21">
        <v>-34.98196909780188</v>
      </c>
      <c r="T61" s="18" t="s">
        <v>943</v>
      </c>
      <c r="U61" s="18" t="str">
        <f>HYPERLINK("imagens/CAM_058.jpg","Abrir imagem")</f>
        <v>Abrir imagem</v>
      </c>
    </row>
    <row r="62" spans="14:21" ht="24" customHeight="1" x14ac:dyDescent="0.3">
      <c r="N62" s="18" t="s">
        <v>312</v>
      </c>
      <c r="O62" s="18" t="s">
        <v>415</v>
      </c>
      <c r="P62" s="18" t="s">
        <v>555</v>
      </c>
      <c r="Q62" s="18" t="s">
        <v>556</v>
      </c>
      <c r="R62" s="21">
        <v>-8.3944505710261783</v>
      </c>
      <c r="S62" s="21">
        <v>-34.982171419201663</v>
      </c>
      <c r="T62" s="18" t="s">
        <v>946</v>
      </c>
      <c r="U62" s="18" t="str">
        <f>HYPERLINK("imagens/CAM_059.jpg","Abrir imagem")</f>
        <v>Abrir imagem</v>
      </c>
    </row>
    <row r="63" spans="14:21" ht="24" customHeight="1" x14ac:dyDescent="0.3">
      <c r="N63" s="18" t="s">
        <v>314</v>
      </c>
      <c r="O63" s="18" t="s">
        <v>415</v>
      </c>
      <c r="P63" s="18" t="s">
        <v>558</v>
      </c>
      <c r="Q63" s="18" t="s">
        <v>559</v>
      </c>
      <c r="R63" s="21">
        <v>-8.3946050549166298</v>
      </c>
      <c r="S63" s="21">
        <v>-34.98103378991059</v>
      </c>
      <c r="T63" s="18" t="s">
        <v>949</v>
      </c>
      <c r="U63" s="18" t="str">
        <f>HYPERLINK("imagens/CAM_060.jpg","Abrir imagem")</f>
        <v>Abrir imagem</v>
      </c>
    </row>
    <row r="64" spans="14:21" ht="24" customHeight="1" x14ac:dyDescent="0.3">
      <c r="N64" s="18" t="s">
        <v>316</v>
      </c>
      <c r="O64" s="18" t="s">
        <v>415</v>
      </c>
      <c r="P64" s="18" t="s">
        <v>561</v>
      </c>
      <c r="Q64" s="18" t="s">
        <v>562</v>
      </c>
      <c r="R64" s="21">
        <v>-8.3946249100237083</v>
      </c>
      <c r="S64" s="21">
        <v>-34.980933360810248</v>
      </c>
      <c r="T64" s="18" t="s">
        <v>952</v>
      </c>
      <c r="U64" s="18" t="str">
        <f>HYPERLINK("imagens/CAM_061.jpg","Abrir imagem")</f>
        <v>Abrir imagem</v>
      </c>
    </row>
    <row r="65" spans="14:21" ht="24" customHeight="1" x14ac:dyDescent="0.3">
      <c r="N65" s="18" t="s">
        <v>318</v>
      </c>
      <c r="O65" s="18" t="s">
        <v>772</v>
      </c>
      <c r="P65" s="18" t="s">
        <v>564</v>
      </c>
      <c r="Q65" s="18" t="s">
        <v>565</v>
      </c>
      <c r="R65" s="21">
        <v>-8.3945650680353552</v>
      </c>
      <c r="S65" s="21">
        <v>-34.982196090911067</v>
      </c>
      <c r="T65" s="18" t="s">
        <v>987</v>
      </c>
      <c r="U65" s="18" t="str">
        <f>HYPERLINK("imagens/CAM_062.jpg","Abrir imagem")</f>
        <v>Abrir imagem</v>
      </c>
    </row>
    <row r="66" spans="14:21" ht="24" customHeight="1" x14ac:dyDescent="0.3">
      <c r="N66" s="18" t="s">
        <v>320</v>
      </c>
      <c r="O66" s="18" t="s">
        <v>772</v>
      </c>
      <c r="P66" s="18" t="s">
        <v>567</v>
      </c>
      <c r="Q66" s="18" t="s">
        <v>568</v>
      </c>
      <c r="R66" s="21">
        <v>-8.394407671205915</v>
      </c>
      <c r="S66" s="21">
        <v>-34.982025512013379</v>
      </c>
      <c r="T66" s="18" t="s">
        <v>990</v>
      </c>
      <c r="U66" s="18" t="str">
        <f>HYPERLINK("imagens/CAM_063.jpg","Abrir imagem")</f>
        <v>Abrir imagem</v>
      </c>
    </row>
    <row r="67" spans="14:21" ht="24" customHeight="1" x14ac:dyDescent="0.3">
      <c r="N67" s="18" t="s">
        <v>322</v>
      </c>
      <c r="O67" s="18" t="s">
        <v>772</v>
      </c>
      <c r="P67" s="18" t="s">
        <v>570</v>
      </c>
      <c r="Q67" s="18" t="s">
        <v>571</v>
      </c>
      <c r="R67" s="21">
        <v>-8.3949370210593433</v>
      </c>
      <c r="S67" s="21">
        <v>-34.980752686627639</v>
      </c>
      <c r="T67" s="18" t="s">
        <v>993</v>
      </c>
      <c r="U67" s="18" t="str">
        <f>HYPERLINK("imagens/CAM_066.jpg","Abrir imagem")</f>
        <v>Abrir imagem</v>
      </c>
    </row>
    <row r="68" spans="14:21" ht="24" customHeight="1" x14ac:dyDescent="0.3">
      <c r="N68" s="18" t="s">
        <v>325</v>
      </c>
      <c r="O68" s="18" t="s">
        <v>772</v>
      </c>
      <c r="P68" s="18" t="s">
        <v>570</v>
      </c>
      <c r="Q68" s="18" t="s">
        <v>573</v>
      </c>
      <c r="R68" s="21">
        <v>-8.3950028939703607</v>
      </c>
      <c r="S68" s="21">
        <v>-34.981090074652599</v>
      </c>
      <c r="T68" s="18" t="s">
        <v>996</v>
      </c>
      <c r="U68" s="18" t="str">
        <f>HYPERLINK("imagens/CAM_067.jpg","Abrir imagem")</f>
        <v>Abrir imagem</v>
      </c>
    </row>
    <row r="69" spans="14:21" ht="24" customHeight="1" x14ac:dyDescent="0.3">
      <c r="N69" s="18" t="s">
        <v>327</v>
      </c>
      <c r="O69" s="18" t="s">
        <v>772</v>
      </c>
      <c r="P69" s="18" t="s">
        <v>575</v>
      </c>
      <c r="Q69" s="18" t="s">
        <v>576</v>
      </c>
      <c r="R69" s="21">
        <v>-8.3950976463799911</v>
      </c>
      <c r="S69" s="21">
        <v>-34.981080833933639</v>
      </c>
      <c r="T69" s="18" t="s">
        <v>999</v>
      </c>
      <c r="U69" s="18" t="str">
        <f>HYPERLINK("imagens/CAM_068.jpg","Abrir imagem")</f>
        <v>Abrir imagem</v>
      </c>
    </row>
    <row r="70" spans="14:21" ht="24" customHeight="1" x14ac:dyDescent="0.3">
      <c r="N70" s="19" t="s">
        <v>329</v>
      </c>
      <c r="O70" s="19" t="s">
        <v>772</v>
      </c>
      <c r="P70" s="19" t="s">
        <v>575</v>
      </c>
      <c r="Q70" s="19" t="s">
        <v>578</v>
      </c>
      <c r="R70" s="22">
        <v>-8.3950733933580413</v>
      </c>
      <c r="S70" s="22">
        <v>-34.980744707283193</v>
      </c>
      <c r="T70" s="19" t="s">
        <v>1002</v>
      </c>
      <c r="U70" s="19" t="str">
        <f>HYPERLINK("imagens/CAM_069.jpg","Abrir imagem")</f>
        <v>Abrir imagem</v>
      </c>
    </row>
  </sheetData>
  <mergeCells count="2">
    <mergeCell ref="A1:V1"/>
    <mergeCell ref="A2:V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TABELA</vt:lpstr>
      <vt:lpstr>Ligacoes</vt:lpstr>
      <vt:lpstr>Ativos</vt:lpstr>
      <vt:lpstr>Planilha1</vt:lpstr>
      <vt:lpstr>Resumo</vt:lpstr>
      <vt:lpstr>Pendencias</vt:lpstr>
      <vt:lpstr>TABELA_D</vt:lpstr>
      <vt:lpstr>Inventario Visual</vt:lpstr>
      <vt:lpstr>Mapa Geografico</vt:lpstr>
      <vt:lpstr>BD_CCTV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Emanuel Gomes</cp:lastModifiedBy>
  <dcterms:created xsi:type="dcterms:W3CDTF">2026-06-22T14:21:31Z</dcterms:created>
  <dcterms:modified xsi:type="dcterms:W3CDTF">2026-06-22T14:21:42Z</dcterms:modified>
</cp:coreProperties>
</file>